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_rels/.rels" ContentType="application/vnd.openxmlformats-package.relationships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 showHorizontalScroll="true" showVerticalScroll="true" showSheetTabs="true"/>
  </bookViews>
  <sheets>
    <sheet name="Stavební rozpočet" sheetId="1" r:id="rId1"/>
    <sheet name="Krycí list rozpočtu" sheetId="2" r:id="rId2"/>
    <sheet name="VORN" sheetId="3" state="hidden" r:id="rId3"/>
  </sheets>
  <definedNames>
    <definedName name="vorn_sum">VORN!$I$36</definedName>
  </definedNames>
  <calcPr refMode="A1"/>
</workbook>
</file>

<file path=xl/sharedStrings.xml><?xml version="1.0" encoding="utf-8"?>
<sst xmlns="http://schemas.openxmlformats.org/spreadsheetml/2006/main" count="315" uniqueCount="315">
  <si>
    <t>Slepý stavební rozpočet</t>
  </si>
  <si>
    <t>Název stavby:</t>
  </si>
  <si>
    <t>Hranice - revitalizace nábřeží v Kropáčově ulici</t>
  </si>
  <si>
    <t>Doba výstavby:</t>
  </si>
  <si>
    <t xml:space="preserve"> </t>
  </si>
  <si>
    <t>Objednatel:</t>
  </si>
  <si>
    <t> </t>
  </si>
  <si>
    <t>Druh stavby:</t>
  </si>
  <si>
    <t>SO03 Elektroinstalace</t>
  </si>
  <si>
    <t>Začátek výstavby:</t>
  </si>
  <si>
    <t>29.05.2024</t>
  </si>
  <si>
    <t>Projektant:</t>
  </si>
  <si>
    <t>Lokalita:</t>
  </si>
  <si>
    <t>Hranice</t>
  </si>
  <si>
    <t>Konec výstavby:</t>
  </si>
  <si>
    <t>Zhotovitel:</t>
  </si>
  <si>
    <t>JKSO:</t>
  </si>
  <si>
    <t>Zpracováno dne:</t>
  </si>
  <si>
    <t>Zpracoval:</t>
  </si>
  <si>
    <t>Č</t>
  </si>
  <si>
    <t>Kód</t>
  </si>
  <si>
    <t>Zkrácený popis / Varianta</t>
  </si>
  <si>
    <t>MJ</t>
  </si>
  <si>
    <t>Množství</t>
  </si>
  <si>
    <t>Cena/MJ</t>
  </si>
  <si>
    <t>Náklady (Kč)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</si>
  <si>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</si>
  <si>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</si>
  <si>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</si>
  <si>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</si>
  <si>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</si>
  <si>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</si>
  <si>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</si>
  <si>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</si>
  <si>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</si>
  <si>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</si>
  <si>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</si>
  <si>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</si>
  <si>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</si>
  <si>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</si>
  <si>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</si>
  <si>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</si>
  <si>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</si>
  <si>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</si>
  <si>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</si>
  <si>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</si>
  <si>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</si>
  <si>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</si>
  <si>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</si>
  <si>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90</t>
  </si>
  <si>
    <t>Hodinové zúčtovací sazby (HZS)</t>
  </si>
  <si>
    <t>1</t>
  </si>
  <si>
    <t>913      R00</t>
  </si>
  <si>
    <t>Hzs - Stavební dělník</t>
  </si>
  <si>
    <t>h</t>
  </si>
  <si>
    <t>RTS I / 2024</t>
  </si>
  <si>
    <t>90_</t>
  </si>
  <si>
    <t>9_</t>
  </si>
  <si>
    <t>_</t>
  </si>
  <si>
    <t>Varianta:</t>
  </si>
  <si>
    <t>Sekání drážek zazdění</t>
  </si>
  <si>
    <t>2</t>
  </si>
  <si>
    <t>905      R01</t>
  </si>
  <si>
    <t>Hzs-revize provoz.souboru a st.obj.</t>
  </si>
  <si>
    <t>Revize</t>
  </si>
  <si>
    <t>3</t>
  </si>
  <si>
    <t>900      R24</t>
  </si>
  <si>
    <t>HZS práce v ceníku neobsažené sálavé panely, termostaty časové relé</t>
  </si>
  <si>
    <t>elektromontér v tarifní třídě 7</t>
  </si>
  <si>
    <t>M21</t>
  </si>
  <si>
    <t>Elektromontáže</t>
  </si>
  <si>
    <t>4</t>
  </si>
  <si>
    <t>210200211R00</t>
  </si>
  <si>
    <t>Svítidlo žárovkové stropní přisazené, 1 zdroj</t>
  </si>
  <si>
    <t>kus</t>
  </si>
  <si>
    <t>M21_</t>
  </si>
  <si>
    <t>5</t>
  </si>
  <si>
    <t>210200251R00</t>
  </si>
  <si>
    <t>Svítidlo žárovkové stropní vestavné, 1 zdroj</t>
  </si>
  <si>
    <t>6</t>
  </si>
  <si>
    <t>210200271R00</t>
  </si>
  <si>
    <t>Svítidlo žárovkové stěnové přisazené, 1 zdroj</t>
  </si>
  <si>
    <t>7</t>
  </si>
  <si>
    <t>210110062R00</t>
  </si>
  <si>
    <t>Infrapasivní spínač osvětlení</t>
  </si>
  <si>
    <t>8</t>
  </si>
  <si>
    <t>210110041RT6</t>
  </si>
  <si>
    <t>Spínač zapuštěný jednopólový, řazení 1</t>
  </si>
  <si>
    <t>vč. dodávky strojku, rámečku a krytu</t>
  </si>
  <si>
    <t>9</t>
  </si>
  <si>
    <t>210111011RT6</t>
  </si>
  <si>
    <t>Zásuvka domovní zapuštěná - provedení 2P+PE</t>
  </si>
  <si>
    <t>včetně dodávky zásuvky a rámečku</t>
  </si>
  <si>
    <t>10</t>
  </si>
  <si>
    <t>210111116R00</t>
  </si>
  <si>
    <t>Zásuvka průmyslová IP 67  3P+N+PE  16 A</t>
  </si>
  <si>
    <t>11</t>
  </si>
  <si>
    <t>210190002R00</t>
  </si>
  <si>
    <t>Montáž celoplechových rozvodnic do váhy 50 kg</t>
  </si>
  <si>
    <t>12</t>
  </si>
  <si>
    <t>210010311RT3</t>
  </si>
  <si>
    <t>Krabice univerzální KU, bez zapojení, kruhová</t>
  </si>
  <si>
    <t>včetně dodávky KU 68-1901 bez víčka</t>
  </si>
  <si>
    <t>13</t>
  </si>
  <si>
    <t>210010321RT1</t>
  </si>
  <si>
    <t>Krabice univerzální KU a odbočná KO se zapoj.,kruh</t>
  </si>
  <si>
    <t>vč.dodávky krabice KU 68-1903</t>
  </si>
  <si>
    <t>14</t>
  </si>
  <si>
    <t>210010322R00</t>
  </si>
  <si>
    <t>Krabice rozvodná KR 97, se zapojením, kruhová</t>
  </si>
  <si>
    <t>15</t>
  </si>
  <si>
    <t>210110051RT6</t>
  </si>
  <si>
    <t>Ovladač zapuštěný s doutnavkou</t>
  </si>
  <si>
    <t>vč. dodávky strojku, doutnavky, rámečku a krytu</t>
  </si>
  <si>
    <t>16</t>
  </si>
  <si>
    <t>210800105RT1</t>
  </si>
  <si>
    <t>Kabel CYKY 750 V 3x1,5 mm2 uložený pod omítkou</t>
  </si>
  <si>
    <t>m</t>
  </si>
  <si>
    <t>včetně dodávky kabelu</t>
  </si>
  <si>
    <t>17</t>
  </si>
  <si>
    <t>210800106RT1</t>
  </si>
  <si>
    <t>Kabel CYKY 750 V 3x2,5 mm2 uložený pod omítkou</t>
  </si>
  <si>
    <t>18</t>
  </si>
  <si>
    <t>210800116RT1</t>
  </si>
  <si>
    <t>Kabel CYKY 750 V 5x2,5 mm2 uložený pod omítkou</t>
  </si>
  <si>
    <t>19</t>
  </si>
  <si>
    <t>210802671RT1</t>
  </si>
  <si>
    <t>Šňůra H07RN-F (CGTG) 3 x 0,75 mm2 pevně uložená</t>
  </si>
  <si>
    <t>včetně dodávky šňůry</t>
  </si>
  <si>
    <t>20</t>
  </si>
  <si>
    <t>210860221R00</t>
  </si>
  <si>
    <t>Kabel speciální JYTY s Al 2 x 1 mm pevně uložený</t>
  </si>
  <si>
    <t>21</t>
  </si>
  <si>
    <t>210800118RT1</t>
  </si>
  <si>
    <t>Kabel CYKY 750 V 5 žil uložený pod omítkou</t>
  </si>
  <si>
    <t>včetně dodávky kabelu 5x6 mm2</t>
  </si>
  <si>
    <t>22</t>
  </si>
  <si>
    <t>210220452RT1</t>
  </si>
  <si>
    <t>Ochranné spoj. v prádel.,koupel.,Cu4-16 mm2 pevně</t>
  </si>
  <si>
    <t>včetně dodávky CY 6 z/zl</t>
  </si>
  <si>
    <t>23</t>
  </si>
  <si>
    <t>210100001R00</t>
  </si>
  <si>
    <t>Ukončení vodičů v rozvaděči + zapojení do 2,5 mm2</t>
  </si>
  <si>
    <t>24</t>
  </si>
  <si>
    <t>210100002R00</t>
  </si>
  <si>
    <t>Ukončení vodičů v rozvaděči + zapojení do 6 mm2</t>
  </si>
  <si>
    <t>25</t>
  </si>
  <si>
    <t>210220021RT1</t>
  </si>
  <si>
    <t>Vedení uzemňovací v zemi FeZn do 120 mm2 vč.svorek</t>
  </si>
  <si>
    <t>včetně pásku FeZn 30 x 4 mm</t>
  </si>
  <si>
    <t>26</t>
  </si>
  <si>
    <t>210220101RU2</t>
  </si>
  <si>
    <t>Vodiče svodové FeZn D do 10,Al 10,Cu 8 +podpěry</t>
  </si>
  <si>
    <t>včetně dodávky drátu AlMgSi T/4 8 mm</t>
  </si>
  <si>
    <t>27</t>
  </si>
  <si>
    <t>210220101RT2</t>
  </si>
  <si>
    <t>včetně dodávky drátu FeZn 8 mm</t>
  </si>
  <si>
    <t>28</t>
  </si>
  <si>
    <t>210220301RT3</t>
  </si>
  <si>
    <t>Svorka hromosvodová do 2 šroubů /SS, SZ, SO/</t>
  </si>
  <si>
    <t>včetně dodávky svorky SZ</t>
  </si>
  <si>
    <t>29</t>
  </si>
  <si>
    <t>210220372RT1</t>
  </si>
  <si>
    <t>Úhelník ochranný nebo trubka s držáky do zdiva</t>
  </si>
  <si>
    <t>včetně ochran.úhelníku + 2 držáky do zdi</t>
  </si>
  <si>
    <t>30</t>
  </si>
  <si>
    <t>210220302RT6</t>
  </si>
  <si>
    <t>Svorka hromosvodová nad 2 šrouby /ST, SJ, SR, atd/</t>
  </si>
  <si>
    <t>včetně dodávky svorky SP kovových částí d 3-12 mm</t>
  </si>
  <si>
    <t>31</t>
  </si>
  <si>
    <t>210220302RT2</t>
  </si>
  <si>
    <t>včetně dodávky svorky SR 3a Fe</t>
  </si>
  <si>
    <t>M22</t>
  </si>
  <si>
    <t>Montáže sdělovací a zabezpečovací techniky</t>
  </si>
  <si>
    <t>32</t>
  </si>
  <si>
    <t>222280021R00</t>
  </si>
  <si>
    <t>SYKFY 5x2x0,5 mm pod omítkou</t>
  </si>
  <si>
    <t>M22_</t>
  </si>
  <si>
    <t>M65</t>
  </si>
  <si>
    <t>Elektroinstalace</t>
  </si>
  <si>
    <t>33</t>
  </si>
  <si>
    <t>650091611R00</t>
  </si>
  <si>
    <t>Montáž zdroje napájecího usměrněného</t>
  </si>
  <si>
    <t>M65_</t>
  </si>
  <si>
    <t>M</t>
  </si>
  <si>
    <t>Ostatní materiál</t>
  </si>
  <si>
    <t>34</t>
  </si>
  <si>
    <t>119109VD</t>
  </si>
  <si>
    <t>A-LED svítidlo 3W, 80lm, 3000K, IP54</t>
  </si>
  <si>
    <t>ks</t>
  </si>
  <si>
    <t>2024</t>
  </si>
  <si>
    <t>0</t>
  </si>
  <si>
    <t>Z99999_</t>
  </si>
  <si>
    <t>Z_</t>
  </si>
  <si>
    <t>35</t>
  </si>
  <si>
    <t>119110VD</t>
  </si>
  <si>
    <t>B-LED svítidlo 23W, 2850lm, IP54</t>
  </si>
  <si>
    <t>36</t>
  </si>
  <si>
    <t>119111VD</t>
  </si>
  <si>
    <t>C-LED svítidlo 15W, 2010lm, IP54</t>
  </si>
  <si>
    <t>37</t>
  </si>
  <si>
    <t>119112VD</t>
  </si>
  <si>
    <t>D-LED svítidlo 5W, 211lm, IP54</t>
  </si>
  <si>
    <t>38</t>
  </si>
  <si>
    <t>1197156IM</t>
  </si>
  <si>
    <t>SPINAC INFRA 360° WH NASTENNY/STROPNI 16m</t>
  </si>
  <si>
    <t>39</t>
  </si>
  <si>
    <t>11114VD</t>
  </si>
  <si>
    <t>Zásuvka 3x400V+N+PE, 16A, IP54</t>
  </si>
  <si>
    <t>2023</t>
  </si>
  <si>
    <t>40</t>
  </si>
  <si>
    <t>113108VD</t>
  </si>
  <si>
    <t>Rozvaděč RMS1</t>
  </si>
  <si>
    <t>41</t>
  </si>
  <si>
    <t>113109VD</t>
  </si>
  <si>
    <t>Rozvaděč RE provedení ČEZ jistič 20B/3</t>
  </si>
  <si>
    <t>42</t>
  </si>
  <si>
    <t>516IM</t>
  </si>
  <si>
    <t>JYTY-O 2 X 1</t>
  </si>
  <si>
    <t>43</t>
  </si>
  <si>
    <t>12018VD</t>
  </si>
  <si>
    <t>elektrický zámek</t>
  </si>
  <si>
    <t>44</t>
  </si>
  <si>
    <t>114146VD</t>
  </si>
  <si>
    <t>Zdroj 230VAC/24VDC pro mincivní automat</t>
  </si>
  <si>
    <t>45</t>
  </si>
  <si>
    <t>113110VD</t>
  </si>
  <si>
    <t>Mincovní automat venkovní s příslušenstvím</t>
  </si>
  <si>
    <t>46</t>
  </si>
  <si>
    <t>114147VD</t>
  </si>
  <si>
    <t>Zdroj 230VAC/24VDC pro pisoár</t>
  </si>
  <si>
    <t>47</t>
  </si>
  <si>
    <t>114148VD</t>
  </si>
  <si>
    <t>Zdroj 230VAC/24VDC pro vodovodní baterie</t>
  </si>
  <si>
    <t>48</t>
  </si>
  <si>
    <t>Z780IM</t>
  </si>
  <si>
    <t>svorkovnice hlavního pospojení</t>
  </si>
  <si>
    <t>49</t>
  </si>
  <si>
    <t>12117VD</t>
  </si>
  <si>
    <t>Termostat prostorový v krabici, 10A, 230V, IP54</t>
  </si>
  <si>
    <t>50</t>
  </si>
  <si>
    <t>91584IM</t>
  </si>
  <si>
    <t>RELE ČASOVÉ multifunkční relé 16A DO KRABIČKY</t>
  </si>
  <si>
    <t>51</t>
  </si>
  <si>
    <t>1124371IM</t>
  </si>
  <si>
    <t>TERMOSTAT PROSTOROVÝ VNITŘNÍ 16A/230V</t>
  </si>
  <si>
    <t>52</t>
  </si>
  <si>
    <t>114149VD</t>
  </si>
  <si>
    <t>Sálavý stropní panel 600W, 230V</t>
  </si>
  <si>
    <t>53</t>
  </si>
  <si>
    <t>114150VD</t>
  </si>
  <si>
    <t>Sálavý stropní panel 300W. 230V</t>
  </si>
  <si>
    <t>54</t>
  </si>
  <si>
    <t>34121044</t>
  </si>
  <si>
    <t>Kabel sdělovací s Cu jádrem SYKFY 2 x 2 x 0,50 mm</t>
  </si>
  <si>
    <t>55</t>
  </si>
  <si>
    <t>114151VD</t>
  </si>
  <si>
    <t>Asistenční WC systém sada</t>
  </si>
  <si>
    <t>Celkem:</t>
  </si>
  <si>
    <t>Poznámka:</t>
  </si>
  <si>
    <t>Krycí list slepého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</si>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</sst>
</file>

<file path=xl/styles.xml><?xml version="1.0" encoding="utf-8"?>
<styleSheet xmlns="http://schemas.openxmlformats.org/spreadsheetml/2006/main">
  <numFmts count="0"/>
  <fonts count="11">
    <font>
      <sz val="11"/>
      <name val="Calibri"/>
      <charset val="1"/>
    </font>
    <font>
      <color rgb="FF000000"/>
      <sz val="18"/>
      <name val="Arial"/>
      <charset val="238"/>
    </font>
    <font>
      <color rgb="FF000000"/>
      <sz val="10"/>
      <name val="Arial"/>
      <charset val="238"/>
      <b/>
    </font>
    <font>
      <color rgb="FF000000"/>
      <sz val="10"/>
      <name val="Arial"/>
      <charset val="238"/>
    </font>
    <font>
      <color rgb="FF000000"/>
      <sz val="10"/>
      <name val="Arial"/>
      <charset val="238"/>
      <i/>
    </font>
    <font>
      <color rgb="FF000000"/>
      <sz val="8"/>
      <name val="Arial"/>
      <charset val="238"/>
      <i/>
    </font>
    <font>
      <color rgb="FF000000"/>
      <sz val="18"/>
      <name val="Arial"/>
      <charset val="238"/>
      <b/>
    </font>
    <font>
      <color rgb="FF000000"/>
      <sz val="20"/>
      <name val="Arial"/>
      <charset val="238"/>
      <b/>
    </font>
    <font>
      <color rgb="FF000000"/>
      <sz val="11"/>
      <name val="Arial"/>
      <charset val="238"/>
      <b/>
    </font>
    <font>
      <color rgb="FF000000"/>
      <sz val="12"/>
      <name val="Arial"/>
      <charset val="238"/>
      <b/>
    </font>
    <font>
      <color rgb="FF000000"/>
      <sz val="12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borderId="0" fillId="0" fontId="0" numFmtId="0"/>
  </cellStyleXfs>
  <cellXfs count="144">
    <xf applyAlignment="true" applyBorder="true" applyFill="true" applyNumberFormat="true" applyFont="true" applyProtection="true" borderId="0" fillId="0" fontId="0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2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2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" fillId="0" fontId="2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4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7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9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0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1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2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3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1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4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5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6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7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8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2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19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0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1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2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3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4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5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6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7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8" fillId="2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9" fillId="2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9" fillId="2" fontId="2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29" fillId="2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9" fillId="2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0" fillId="2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0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" fillId="0" fontId="0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4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4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0" fillId="0" fontId="4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0" fontId="4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" fillId="2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2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2" fontId="2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0" fillId="2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2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1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2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2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32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3" fillId="0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4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4" fillId="0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5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6" fillId="0" fontId="3" numFmtId="1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33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5" fillId="0" fontId="6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36" fillId="2" fontId="7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37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8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9" fillId="2" fontId="7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40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1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1" fillId="0" fontId="10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2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3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1" fillId="0" fontId="10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4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5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3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6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7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8" fillId="0" fontId="10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9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7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8" fillId="0" fontId="10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0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8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9" fillId="0" fontId="10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7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5" fillId="0" fontId="10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2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0" fillId="2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1" fillId="2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8" fillId="2" fontId="9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5" fillId="2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2" fillId="2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3" fillId="2" fontId="9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7" fillId="2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2" fillId="2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3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4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5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6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7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8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9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0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1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2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3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9" fillId="0" fontId="5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5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6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7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4" fillId="0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5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2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3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1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1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5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6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7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8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8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9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0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1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2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2" fillId="0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72" fillId="0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9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0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1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3" fillId="0" fontId="9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70" fillId="0" fontId="9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71" fillId="0" fontId="9" numFmtId="0" xfId="0">
      <alignment horizontal="right" vertical="center" textRotation="0" shrinkToFit="false" wrapText="false"/>
      <protection hidden="false" locked="true"/>
    </xf>
  </cellXfs>
  <dxfs count="0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_rels/drawing1.xml.rels><?xml version="1.0" encoding="utf-8"?><Relationships xmlns="http://schemas.openxmlformats.org/package/2006/relationships"><Relationship Id="rId1" Type="http://schemas.openxmlformats.org/officeDocument/2006/relationships/image" Target="/xl/media/image1.jpeg" /></Relationships>
</file>

<file path=xl/drawings/_rels/drawing2.xml.rels><?xml version="1.0" encoding="utf-8"?><Relationships xmlns="http://schemas.openxmlformats.org/package/2006/relationships"><Relationship Id="rId1" Type="http://schemas.openxmlformats.org/officeDocument/2006/relationships/image" Target="/xl/media/image1.jpeg" /></Relationships>
</file>

<file path=xl/drawings/_rels/drawing3.xml.rels><?xml version="1.0" encoding="utf-8"?><Relationships xmlns="http://schemas.openxmlformats.org/package/2006/relationships"><Relationship Id="rId1" Type="http://schemas.openxmlformats.org/officeDocument/2006/relationships/image" Target="/xl/media/image1.jpeg" /></Relationships>
</file>

<file path=xl/drawings/drawing1.xml><?xml version="1.0" encoding="utf-8"?>
<xdr:wsDr xmlns:a="http://schemas.openxmlformats.org/drawingml/2006/main" xmlns:xdr="http://schemas.openxmlformats.org/drawingml/2006/spreadsheetDrawing">
  <xdr:absoluteAnchor>
    <xdr:pos x="0" y="0"/>
    <xdr:ext cx="666750" cy="666750"/>
    <xdr:pic>
      <xdr:nvPicPr>
        <xdr:cNvPr id="1" name=""/>
        <xdr:cNvPicPr>
          <a:picLocks noChangeAspect="true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a="http://schemas.openxmlformats.org/drawingml/2006/main" xmlns:xdr="http://schemas.openxmlformats.org/drawingml/2006/spreadsheetDrawing">
  <xdr:absoluteAnchor>
    <xdr:pos x="0" y="0"/>
    <xdr:ext cx="666750" cy="666750"/>
    <xdr:pic>
      <xdr:nvPicPr>
        <xdr:cNvPr id="1" name=""/>
        <xdr:cNvPicPr>
          <a:picLocks noChangeAspect="true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a="http://schemas.openxmlformats.org/drawingml/2006/main" xmlns:xdr="http://schemas.openxmlformats.org/drawingml/2006/spreadsheetDrawing">
  <xdr:absoluteAnchor>
    <xdr:pos x="0" y="0"/>
    <xdr:ext cx="666750" cy="666750"/>
    <xdr:pic>
      <xdr:nvPicPr>
        <xdr:cNvPr id="1" name=""/>
        <xdr:cNvPicPr>
          <a:picLocks noChangeAspect="true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worksheets/_rels/sheet1.xml.rels>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true" summaryRight="true"/>
    <pageSetUpPr fitToPage="true"/>
  </sheetPr>
  <dimension ref="A1:BX95"/>
  <sheetViews>
    <sheetView workbookViewId="0" tabSelected="true" showZeros="true" showFormulas="false" showGridLines="true" showRowColHeaders="true">
      <pane topLeftCell="A12" state="frozen" activePane="bottomLeft" ySplit="11"/>
      <selection pane="bottomLeft" sqref="A95:K95" activeCell="A95"/>
    </sheetView>
  </sheetViews>
  <sheetFormatPr defaultColWidth="12.140625" customHeight="true" defaultRowHeight="15"/>
  <cols>
    <col max="1" min="1" style="0" width="3.99609375" customWidth="true"/>
    <col max="2" min="2" style="0" width="17.85546875" customWidth="true"/>
    <col max="3" min="3" style="0" width="28.5703125" customWidth="true"/>
    <col max="4" min="4" style="0" width="30.42578125" customWidth="true"/>
    <col max="5" min="5" style="0" width="4.28515625" customWidth="true"/>
    <col max="6" min="6" style="0" width="12.85546875" customWidth="true"/>
    <col max="7" min="7" style="0" width="12" customWidth="true"/>
    <col max="10" min="8" style="0" width="15.7109375" customWidth="true"/>
    <col max="11" min="11" style="0" width="13.42578125" customWidth="true"/>
    <col max="75" min="25" style="0" width="12.140625" hidden="true"/>
    <col max="76" min="76" style="0" width="58.99609375" customWidth="true" hidden="true"/>
    <col max="78" min="77" style="0" width="12.140625" hidden="true"/>
  </cols>
  <sheetData>
    <row r="1" customHeight="true" ht="54.7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AS1" s="2">
        <f>SUM(AJ1:AJ2)</f>
      </c>
      <c r="AT1" s="2">
        <f>SUM(AK1:AK2)</f>
      </c>
      <c r="AU1" s="2">
        <f>SUM(AL1:AL2)</f>
      </c>
    </row>
    <row r="2">
      <c r="A2" s="3" t="s">
        <v>1</v>
      </c>
      <c r="B2" s="4"/>
      <c r="C2" s="5" t="s">
        <v>2</v>
      </c>
      <c r="D2" s="6"/>
      <c r="E2" s="4" t="s">
        <v>3</v>
      </c>
      <c r="F2" s="4"/>
      <c r="G2" s="4" t="s">
        <v>4</v>
      </c>
      <c r="H2" s="7" t="s">
        <v>5</v>
      </c>
      <c r="I2" s="4" t="s">
        <v>6</v>
      </c>
      <c r="J2" s="4"/>
      <c r="K2" s="8"/>
    </row>
    <row r="3">
      <c r="A3" s="9"/>
      <c r="B3" s="10"/>
      <c r="C3" s="11"/>
      <c r="D3" s="11"/>
      <c r="E3" s="10"/>
      <c r="F3" s="10"/>
      <c r="G3" s="10"/>
      <c r="H3" s="10"/>
      <c r="I3" s="10"/>
      <c r="J3" s="10"/>
      <c r="K3" s="12"/>
    </row>
    <row r="4">
      <c r="A4" s="13" t="s">
        <v>7</v>
      </c>
      <c r="B4" s="10"/>
      <c r="C4" s="14" t="s">
        <v>8</v>
      </c>
      <c r="D4" s="10"/>
      <c r="E4" s="10" t="s">
        <v>9</v>
      </c>
      <c r="F4" s="10"/>
      <c r="G4" s="10" t="s">
        <v>10</v>
      </c>
      <c r="H4" s="14" t="s">
        <v>11</v>
      </c>
      <c r="I4" s="10" t="s">
        <v>6</v>
      </c>
      <c r="J4" s="10"/>
      <c r="K4" s="12"/>
    </row>
    <row r="5">
      <c r="A5" s="9"/>
      <c r="B5" s="10"/>
      <c r="C5" s="10"/>
      <c r="D5" s="10"/>
      <c r="E5" s="10"/>
      <c r="F5" s="10"/>
      <c r="G5" s="10"/>
      <c r="H5" s="10"/>
      <c r="I5" s="10"/>
      <c r="J5" s="10"/>
      <c r="K5" s="12"/>
    </row>
    <row r="6">
      <c r="A6" s="13" t="s">
        <v>12</v>
      </c>
      <c r="B6" s="10"/>
      <c r="C6" s="14" t="s">
        <v>13</v>
      </c>
      <c r="D6" s="10"/>
      <c r="E6" s="10" t="s">
        <v>14</v>
      </c>
      <c r="F6" s="10"/>
      <c r="G6" s="10" t="s">
        <v>4</v>
      </c>
      <c r="H6" s="14" t="s">
        <v>15</v>
      </c>
      <c r="I6" s="10" t="s">
        <v>6</v>
      </c>
      <c r="J6" s="10"/>
      <c r="K6" s="12"/>
    </row>
    <row r="7">
      <c r="A7" s="9"/>
      <c r="B7" s="10"/>
      <c r="C7" s="10"/>
      <c r="D7" s="10"/>
      <c r="E7" s="10"/>
      <c r="F7" s="10"/>
      <c r="G7" s="10"/>
      <c r="H7" s="10"/>
      <c r="I7" s="10"/>
      <c r="J7" s="10"/>
      <c r="K7" s="12"/>
    </row>
    <row r="8">
      <c r="A8" s="13" t="s">
        <v>16</v>
      </c>
      <c r="B8" s="10"/>
      <c r="C8" s="14" t="s">
        <v>4</v>
      </c>
      <c r="D8" s="10"/>
      <c r="E8" s="10" t="s">
        <v>17</v>
      </c>
      <c r="F8" s="10"/>
      <c r="G8" s="10" t="s">
        <v>10</v>
      </c>
      <c r="H8" s="14" t="s">
        <v>18</v>
      </c>
      <c r="I8" s="10" t="s">
        <v>6</v>
      </c>
      <c r="J8" s="10"/>
      <c r="K8" s="12"/>
    </row>
    <row r="9">
      <c r="A9" s="15"/>
      <c r="B9" s="16"/>
      <c r="C9" s="16"/>
      <c r="D9" s="16"/>
      <c r="E9" s="16"/>
      <c r="F9" s="16"/>
      <c r="G9" s="16"/>
      <c r="H9" s="16"/>
      <c r="I9" s="16"/>
      <c r="J9" s="16"/>
      <c r="K9" s="17"/>
    </row>
    <row r="10">
      <c r="A10" s="18" t="s">
        <v>19</v>
      </c>
      <c r="B10" s="19" t="s">
        <v>20</v>
      </c>
      <c r="C10" s="20" t="s">
        <v>21</v>
      </c>
      <c r="D10" s="21"/>
      <c r="E10" s="19" t="s">
        <v>22</v>
      </c>
      <c r="F10" s="22" t="s">
        <v>23</v>
      </c>
      <c r="G10" s="23" t="s">
        <v>24</v>
      </c>
      <c r="H10" s="24" t="s">
        <v>25</v>
      </c>
      <c r="I10" s="25"/>
      <c r="J10" s="26"/>
      <c r="K10" s="27" t="s">
        <v>26</v>
      </c>
      <c r="BK10" s="28" t="s">
        <v>27</v>
      </c>
      <c r="BL10" s="29" t="s">
        <v>28</v>
      </c>
      <c r="BW10" s="29" t="s">
        <v>29</v>
      </c>
    </row>
    <row r="11">
      <c r="A11" s="30" t="s">
        <v>4</v>
      </c>
      <c r="B11" s="31" t="s">
        <v>4</v>
      </c>
      <c r="C11" s="32" t="s">
        <v>30</v>
      </c>
      <c r="D11" s="33"/>
      <c r="E11" s="31" t="s">
        <v>4</v>
      </c>
      <c r="F11" s="31" t="s">
        <v>4</v>
      </c>
      <c r="G11" s="34" t="s">
        <v>31</v>
      </c>
      <c r="H11" s="35" t="s">
        <v>32</v>
      </c>
      <c r="I11" s="36" t="s">
        <v>33</v>
      </c>
      <c r="J11" s="37" t="s">
        <v>34</v>
      </c>
      <c r="K11" s="38" t="s">
        <v>35</v>
      </c>
      <c r="Z11" s="28" t="s">
        <v>36</v>
      </c>
      <c r="AA11" s="28" t="s">
        <v>37</v>
      </c>
      <c r="AB11" s="28" t="s">
        <v>38</v>
      </c>
      <c r="AC11" s="28" t="s">
        <v>39</v>
      </c>
      <c r="AD11" s="28" t="s">
        <v>40</v>
      </c>
      <c r="AE11" s="28" t="s">
        <v>41</v>
      </c>
      <c r="AF11" s="28" t="s">
        <v>42</v>
      </c>
      <c r="AG11" s="28" t="s">
        <v>43</v>
      </c>
      <c r="AH11" s="28" t="s">
        <v>44</v>
      </c>
      <c r="BH11" s="28" t="s">
        <v>45</v>
      </c>
      <c r="BI11" s="28" t="s">
        <v>46</v>
      </c>
      <c r="BJ11" s="28" t="s">
        <v>47</v>
      </c>
    </row>
    <row r="12">
      <c r="A12" s="39" t="s">
        <v>48</v>
      </c>
      <c r="B12" s="40" t="s">
        <v>49</v>
      </c>
      <c r="C12" s="41" t="s">
        <v>50</v>
      </c>
      <c r="D12" s="40"/>
      <c r="E12" s="42" t="s">
        <v>4</v>
      </c>
      <c r="F12" s="42" t="s">
        <v>4</v>
      </c>
      <c r="G12" s="42" t="s">
        <v>4</v>
      </c>
      <c r="H12" s="43">
        <f>SUM(H13:H17)</f>
      </c>
      <c r="I12" s="43">
        <f>SUM(I13:I17)</f>
      </c>
      <c r="J12" s="43">
        <f>SUM(J13:J17)</f>
      </c>
      <c r="K12" s="44" t="s">
        <v>48</v>
      </c>
      <c r="AI12" s="28" t="s">
        <v>48</v>
      </c>
      <c r="AS12" s="2">
        <f>SUM(AJ13:AJ17)</f>
      </c>
      <c r="AT12" s="2">
        <f>SUM(AK13:AK17)</f>
      </c>
      <c r="AU12" s="2">
        <f>SUM(AL13:AL17)</f>
      </c>
    </row>
    <row r="13">
      <c r="A13" s="9" t="s">
        <v>51</v>
      </c>
      <c r="B13" s="10" t="s">
        <v>52</v>
      </c>
      <c r="C13" s="14" t="s">
        <v>53</v>
      </c>
      <c r="D13" s="10"/>
      <c r="E13" s="10" t="s">
        <v>54</v>
      </c>
      <c r="F13" s="45" t="n">
        <v>30</v>
      </c>
      <c r="G13" s="45" t="n">
        <v>0</v>
      </c>
      <c r="H13" s="45">
        <f>F13*AO13</f>
      </c>
      <c r="I13" s="45">
        <f>F13*AP13</f>
      </c>
      <c r="J13" s="45">
        <f>F13*G13</f>
      </c>
      <c r="K13" s="46" t="s">
        <v>55</v>
      </c>
      <c r="Z13" s="45">
        <f>IF(AQ13="5",BJ13,0)</f>
      </c>
      <c r="AB13" s="45">
        <f>IF(AQ13="1",BH13,0)</f>
      </c>
      <c r="AC13" s="45">
        <f>IF(AQ13="1",BI13,0)</f>
      </c>
      <c r="AD13" s="45">
        <f>IF(AQ13="7",BH13,0)</f>
      </c>
      <c r="AE13" s="45">
        <f>IF(AQ13="7",BI13,0)</f>
      </c>
      <c r="AF13" s="45">
        <f>IF(AQ13="2",BH13,0)</f>
      </c>
      <c r="AG13" s="45">
        <f>IF(AQ13="2",BI13,0)</f>
      </c>
      <c r="AH13" s="45">
        <f>IF(AQ13="0",BJ13,0)</f>
      </c>
      <c r="AI13" s="28" t="s">
        <v>48</v>
      </c>
      <c r="AJ13" s="45">
        <f>IF(AN13=0,J13,0)</f>
      </c>
      <c r="AK13" s="45">
        <f>IF(AN13=12,J13,0)</f>
      </c>
      <c r="AL13" s="45">
        <f>IF(AN13=21,J13,0)</f>
      </c>
      <c r="AN13" s="45" t="n">
        <v>21</v>
      </c>
      <c r="AO13" s="45">
        <f>G13*0</f>
      </c>
      <c r="AP13" s="45">
        <f>G13*(1-0)</f>
      </c>
      <c r="AQ13" s="47" t="s">
        <v>51</v>
      </c>
      <c r="AV13" s="45">
        <f>AW13+AX13</f>
      </c>
      <c r="AW13" s="45">
        <f>F13*AO13</f>
      </c>
      <c r="AX13" s="45">
        <f>F13*AP13</f>
      </c>
      <c r="AY13" s="47" t="s">
        <v>56</v>
      </c>
      <c r="AZ13" s="47" t="s">
        <v>57</v>
      </c>
      <c r="BA13" s="28" t="s">
        <v>58</v>
      </c>
      <c r="BC13" s="45">
        <f>AW13+AX13</f>
      </c>
      <c r="BD13" s="45">
        <f>G13/(100-BE13)*100</f>
      </c>
      <c r="BE13" s="45" t="n">
        <v>0</v>
      </c>
      <c r="BF13" s="45">
        <f>13</f>
      </c>
      <c r="BH13" s="45">
        <f>F13*AO13</f>
      </c>
      <c r="BI13" s="45">
        <f>F13*AP13</f>
      </c>
      <c r="BJ13" s="45">
        <f>F13*G13</f>
      </c>
      <c r="BK13" s="45"/>
      <c r="BL13" s="45" t="n">
        <v>90</v>
      </c>
      <c r="BW13" s="45" t="n">
        <v>21</v>
      </c>
      <c r="BX13" s="14" t="s">
        <v>53</v>
      </c>
    </row>
    <row r="14" customHeight="true" ht="13.5">
      <c r="A14" s="48"/>
      <c r="B14" s="49" t="s">
        <v>59</v>
      </c>
      <c r="C14" s="50" t="s">
        <v>60</v>
      </c>
      <c r="D14" s="51"/>
      <c r="E14" s="51"/>
      <c r="F14" s="51"/>
      <c r="G14" s="51"/>
      <c r="H14" s="51"/>
      <c r="I14" s="51"/>
      <c r="J14" s="51"/>
      <c r="K14" s="52"/>
    </row>
    <row r="15">
      <c r="A15" s="9" t="s">
        <v>61</v>
      </c>
      <c r="B15" s="10" t="s">
        <v>62</v>
      </c>
      <c r="C15" s="14" t="s">
        <v>63</v>
      </c>
      <c r="D15" s="10"/>
      <c r="E15" s="10" t="s">
        <v>54</v>
      </c>
      <c r="F15" s="45" t="n">
        <v>10</v>
      </c>
      <c r="G15" s="45" t="n">
        <v>0</v>
      </c>
      <c r="H15" s="45">
        <f>F15*AO15</f>
      </c>
      <c r="I15" s="45">
        <f>F15*AP15</f>
      </c>
      <c r="J15" s="45">
        <f>F15*G15</f>
      </c>
      <c r="K15" s="46" t="s">
        <v>55</v>
      </c>
      <c r="Z15" s="45">
        <f>IF(AQ15="5",BJ15,0)</f>
      </c>
      <c r="AB15" s="45">
        <f>IF(AQ15="1",BH15,0)</f>
      </c>
      <c r="AC15" s="45">
        <f>IF(AQ15="1",BI15,0)</f>
      </c>
      <c r="AD15" s="45">
        <f>IF(AQ15="7",BH15,0)</f>
      </c>
      <c r="AE15" s="45">
        <f>IF(AQ15="7",BI15,0)</f>
      </c>
      <c r="AF15" s="45">
        <f>IF(AQ15="2",BH15,0)</f>
      </c>
      <c r="AG15" s="45">
        <f>IF(AQ15="2",BI15,0)</f>
      </c>
      <c r="AH15" s="45">
        <f>IF(AQ15="0",BJ15,0)</f>
      </c>
      <c r="AI15" s="28" t="s">
        <v>48</v>
      </c>
      <c r="AJ15" s="45">
        <f>IF(AN15=0,J15,0)</f>
      </c>
      <c r="AK15" s="45">
        <f>IF(AN15=12,J15,0)</f>
      </c>
      <c r="AL15" s="45">
        <f>IF(AN15=21,J15,0)</f>
      </c>
      <c r="AN15" s="45" t="n">
        <v>21</v>
      </c>
      <c r="AO15" s="45">
        <f>G15*0</f>
      </c>
      <c r="AP15" s="45">
        <f>G15*(1-0)</f>
      </c>
      <c r="AQ15" s="47" t="s">
        <v>51</v>
      </c>
      <c r="AV15" s="45">
        <f>AW15+AX15</f>
      </c>
      <c r="AW15" s="45">
        <f>F15*AO15</f>
      </c>
      <c r="AX15" s="45">
        <f>F15*AP15</f>
      </c>
      <c r="AY15" s="47" t="s">
        <v>56</v>
      </c>
      <c r="AZ15" s="47" t="s">
        <v>57</v>
      </c>
      <c r="BA15" s="28" t="s">
        <v>58</v>
      </c>
      <c r="BC15" s="45">
        <f>AW15+AX15</f>
      </c>
      <c r="BD15" s="45">
        <f>G15/(100-BE15)*100</f>
      </c>
      <c r="BE15" s="45" t="n">
        <v>0</v>
      </c>
      <c r="BF15" s="45">
        <f>15</f>
      </c>
      <c r="BH15" s="45">
        <f>F15*AO15</f>
      </c>
      <c r="BI15" s="45">
        <f>F15*AP15</f>
      </c>
      <c r="BJ15" s="45">
        <f>F15*G15</f>
      </c>
      <c r="BK15" s="45"/>
      <c r="BL15" s="45" t="n">
        <v>90</v>
      </c>
      <c r="BW15" s="45" t="n">
        <v>21</v>
      </c>
      <c r="BX15" s="14" t="s">
        <v>63</v>
      </c>
    </row>
    <row r="16" customHeight="true" ht="13.5">
      <c r="A16" s="48"/>
      <c r="B16" s="49" t="s">
        <v>59</v>
      </c>
      <c r="C16" s="50" t="s">
        <v>64</v>
      </c>
      <c r="D16" s="51"/>
      <c r="E16" s="51"/>
      <c r="F16" s="51"/>
      <c r="G16" s="51"/>
      <c r="H16" s="51"/>
      <c r="I16" s="51"/>
      <c r="J16" s="51"/>
      <c r="K16" s="52"/>
    </row>
    <row r="17">
      <c r="A17" s="9" t="s">
        <v>65</v>
      </c>
      <c r="B17" s="10" t="s">
        <v>66</v>
      </c>
      <c r="C17" s="14" t="s">
        <v>67</v>
      </c>
      <c r="D17" s="10"/>
      <c r="E17" s="10" t="s">
        <v>54</v>
      </c>
      <c r="F17" s="45" t="n">
        <v>18</v>
      </c>
      <c r="G17" s="45" t="n">
        <v>0</v>
      </c>
      <c r="H17" s="45">
        <f>F17*AO17</f>
      </c>
      <c r="I17" s="45">
        <f>F17*AP17</f>
      </c>
      <c r="J17" s="45">
        <f>F17*G17</f>
      </c>
      <c r="K17" s="46" t="s">
        <v>55</v>
      </c>
      <c r="Z17" s="45">
        <f>IF(AQ17="5",BJ17,0)</f>
      </c>
      <c r="AB17" s="45">
        <f>IF(AQ17="1",BH17,0)</f>
      </c>
      <c r="AC17" s="45">
        <f>IF(AQ17="1",BI17,0)</f>
      </c>
      <c r="AD17" s="45">
        <f>IF(AQ17="7",BH17,0)</f>
      </c>
      <c r="AE17" s="45">
        <f>IF(AQ17="7",BI17,0)</f>
      </c>
      <c r="AF17" s="45">
        <f>IF(AQ17="2",BH17,0)</f>
      </c>
      <c r="AG17" s="45">
        <f>IF(AQ17="2",BI17,0)</f>
      </c>
      <c r="AH17" s="45">
        <f>IF(AQ17="0",BJ17,0)</f>
      </c>
      <c r="AI17" s="28" t="s">
        <v>48</v>
      </c>
      <c r="AJ17" s="45">
        <f>IF(AN17=0,J17,0)</f>
      </c>
      <c r="AK17" s="45">
        <f>IF(AN17=12,J17,0)</f>
      </c>
      <c r="AL17" s="45">
        <f>IF(AN17=21,J17,0)</f>
      </c>
      <c r="AN17" s="45" t="n">
        <v>21</v>
      </c>
      <c r="AO17" s="45">
        <f>G17*0</f>
      </c>
      <c r="AP17" s="45">
        <f>G17*(1-0)</f>
      </c>
      <c r="AQ17" s="47" t="s">
        <v>51</v>
      </c>
      <c r="AV17" s="45">
        <f>AW17+AX17</f>
      </c>
      <c r="AW17" s="45">
        <f>F17*AO17</f>
      </c>
      <c r="AX17" s="45">
        <f>F17*AP17</f>
      </c>
      <c r="AY17" s="47" t="s">
        <v>56</v>
      </c>
      <c r="AZ17" s="47" t="s">
        <v>57</v>
      </c>
      <c r="BA17" s="28" t="s">
        <v>58</v>
      </c>
      <c r="BC17" s="45">
        <f>AW17+AX17</f>
      </c>
      <c r="BD17" s="45">
        <f>G17/(100-BE17)*100</f>
      </c>
      <c r="BE17" s="45" t="n">
        <v>0</v>
      </c>
      <c r="BF17" s="45">
        <f>17</f>
      </c>
      <c r="BH17" s="45">
        <f>F17*AO17</f>
      </c>
      <c r="BI17" s="45">
        <f>F17*AP17</f>
      </c>
      <c r="BJ17" s="45">
        <f>F17*G17</f>
      </c>
      <c r="BK17" s="45"/>
      <c r="BL17" s="45" t="n">
        <v>90</v>
      </c>
      <c r="BW17" s="45" t="n">
        <v>21</v>
      </c>
      <c r="BX17" s="14" t="s">
        <v>67</v>
      </c>
    </row>
    <row r="18" customHeight="true" ht="13.5">
      <c r="A18" s="48"/>
      <c r="B18" s="49" t="s">
        <v>59</v>
      </c>
      <c r="C18" s="50" t="s">
        <v>68</v>
      </c>
      <c r="D18" s="51"/>
      <c r="E18" s="51"/>
      <c r="F18" s="51"/>
      <c r="G18" s="51"/>
      <c r="H18" s="51"/>
      <c r="I18" s="51"/>
      <c r="J18" s="51"/>
      <c r="K18" s="52"/>
    </row>
    <row r="19">
      <c r="A19" s="53" t="s">
        <v>48</v>
      </c>
      <c r="B19" s="54" t="s">
        <v>69</v>
      </c>
      <c r="C19" s="55" t="s">
        <v>70</v>
      </c>
      <c r="D19" s="54"/>
      <c r="E19" s="56" t="s">
        <v>4</v>
      </c>
      <c r="F19" s="56" t="s">
        <v>4</v>
      </c>
      <c r="G19" s="56" t="s">
        <v>4</v>
      </c>
      <c r="H19" s="2">
        <f>SUM(H20:H64)</f>
      </c>
      <c r="I19" s="2">
        <f>SUM(I20:I64)</f>
      </c>
      <c r="J19" s="2">
        <f>SUM(J20:J64)</f>
      </c>
      <c r="K19" s="57" t="s">
        <v>48</v>
      </c>
      <c r="AI19" s="28" t="s">
        <v>48</v>
      </c>
      <c r="AS19" s="2">
        <f>SUM(AJ20:AJ64)</f>
      </c>
      <c r="AT19" s="2">
        <f>SUM(AK20:AK64)</f>
      </c>
      <c r="AU19" s="2">
        <f>SUM(AL20:AL64)</f>
      </c>
    </row>
    <row r="20">
      <c r="A20" s="9" t="s">
        <v>71</v>
      </c>
      <c r="B20" s="10" t="s">
        <v>72</v>
      </c>
      <c r="C20" s="14" t="s">
        <v>73</v>
      </c>
      <c r="D20" s="10"/>
      <c r="E20" s="10" t="s">
        <v>74</v>
      </c>
      <c r="F20" s="45" t="n">
        <v>11</v>
      </c>
      <c r="G20" s="45" t="n">
        <v>0</v>
      </c>
      <c r="H20" s="45">
        <f>F20*AO20</f>
      </c>
      <c r="I20" s="45">
        <f>F20*AP20</f>
      </c>
      <c r="J20" s="45">
        <f>F20*G20</f>
      </c>
      <c r="K20" s="46" t="s">
        <v>55</v>
      </c>
      <c r="Z20" s="45">
        <f>IF(AQ20="5",BJ20,0)</f>
      </c>
      <c r="AB20" s="45">
        <f>IF(AQ20="1",BH20,0)</f>
      </c>
      <c r="AC20" s="45">
        <f>IF(AQ20="1",BI20,0)</f>
      </c>
      <c r="AD20" s="45">
        <f>IF(AQ20="7",BH20,0)</f>
      </c>
      <c r="AE20" s="45">
        <f>IF(AQ20="7",BI20,0)</f>
      </c>
      <c r="AF20" s="45">
        <f>IF(AQ20="2",BH20,0)</f>
      </c>
      <c r="AG20" s="45">
        <f>IF(AQ20="2",BI20,0)</f>
      </c>
      <c r="AH20" s="45">
        <f>IF(AQ20="0",BJ20,0)</f>
      </c>
      <c r="AI20" s="28" t="s">
        <v>48</v>
      </c>
      <c r="AJ20" s="45">
        <f>IF(AN20=0,J20,0)</f>
      </c>
      <c r="AK20" s="45">
        <f>IF(AN20=12,J20,0)</f>
      </c>
      <c r="AL20" s="45">
        <f>IF(AN20=21,J20,0)</f>
      </c>
      <c r="AN20" s="45" t="n">
        <v>21</v>
      </c>
      <c r="AO20" s="45">
        <f>G20*0</f>
      </c>
      <c r="AP20" s="45">
        <f>G20*(1-0)</f>
      </c>
      <c r="AQ20" s="47" t="s">
        <v>61</v>
      </c>
      <c r="AV20" s="45">
        <f>AW20+AX20</f>
      </c>
      <c r="AW20" s="45">
        <f>F20*AO20</f>
      </c>
      <c r="AX20" s="45">
        <f>F20*AP20</f>
      </c>
      <c r="AY20" s="47" t="s">
        <v>75</v>
      </c>
      <c r="AZ20" s="47" t="s">
        <v>57</v>
      </c>
      <c r="BA20" s="28" t="s">
        <v>58</v>
      </c>
      <c r="BC20" s="45">
        <f>AW20+AX20</f>
      </c>
      <c r="BD20" s="45">
        <f>G20/(100-BE20)*100</f>
      </c>
      <c r="BE20" s="45" t="n">
        <v>0</v>
      </c>
      <c r="BF20" s="45">
        <f>20</f>
      </c>
      <c r="BH20" s="45">
        <f>F20*AO20</f>
      </c>
      <c r="BI20" s="45">
        <f>F20*AP20</f>
      </c>
      <c r="BJ20" s="45">
        <f>F20*G20</f>
      </c>
      <c r="BK20" s="45"/>
      <c r="BL20" s="45"/>
      <c r="BW20" s="45" t="n">
        <v>21</v>
      </c>
      <c r="BX20" s="14" t="s">
        <v>73</v>
      </c>
    </row>
    <row r="21">
      <c r="A21" s="9" t="s">
        <v>76</v>
      </c>
      <c r="B21" s="10" t="s">
        <v>77</v>
      </c>
      <c r="C21" s="14" t="s">
        <v>78</v>
      </c>
      <c r="D21" s="10"/>
      <c r="E21" s="10" t="s">
        <v>74</v>
      </c>
      <c r="F21" s="45" t="n">
        <v>5</v>
      </c>
      <c r="G21" s="45" t="n">
        <v>0</v>
      </c>
      <c r="H21" s="45">
        <f>F21*AO21</f>
      </c>
      <c r="I21" s="45">
        <f>F21*AP21</f>
      </c>
      <c r="J21" s="45">
        <f>F21*G21</f>
      </c>
      <c r="K21" s="46" t="s">
        <v>55</v>
      </c>
      <c r="Z21" s="45">
        <f>IF(AQ21="5",BJ21,0)</f>
      </c>
      <c r="AB21" s="45">
        <f>IF(AQ21="1",BH21,0)</f>
      </c>
      <c r="AC21" s="45">
        <f>IF(AQ21="1",BI21,0)</f>
      </c>
      <c r="AD21" s="45">
        <f>IF(AQ21="7",BH21,0)</f>
      </c>
      <c r="AE21" s="45">
        <f>IF(AQ21="7",BI21,0)</f>
      </c>
      <c r="AF21" s="45">
        <f>IF(AQ21="2",BH21,0)</f>
      </c>
      <c r="AG21" s="45">
        <f>IF(AQ21="2",BI21,0)</f>
      </c>
      <c r="AH21" s="45">
        <f>IF(AQ21="0",BJ21,0)</f>
      </c>
      <c r="AI21" s="28" t="s">
        <v>48</v>
      </c>
      <c r="AJ21" s="45">
        <f>IF(AN21=0,J21,0)</f>
      </c>
      <c r="AK21" s="45">
        <f>IF(AN21=12,J21,0)</f>
      </c>
      <c r="AL21" s="45">
        <f>IF(AN21=21,J21,0)</f>
      </c>
      <c r="AN21" s="45" t="n">
        <v>21</v>
      </c>
      <c r="AO21" s="45">
        <f>G21*0</f>
      </c>
      <c r="AP21" s="45">
        <f>G21*(1-0)</f>
      </c>
      <c r="AQ21" s="47" t="s">
        <v>61</v>
      </c>
      <c r="AV21" s="45">
        <f>AW21+AX21</f>
      </c>
      <c r="AW21" s="45">
        <f>F21*AO21</f>
      </c>
      <c r="AX21" s="45">
        <f>F21*AP21</f>
      </c>
      <c r="AY21" s="47" t="s">
        <v>75</v>
      </c>
      <c r="AZ21" s="47" t="s">
        <v>57</v>
      </c>
      <c r="BA21" s="28" t="s">
        <v>58</v>
      </c>
      <c r="BC21" s="45">
        <f>AW21+AX21</f>
      </c>
      <c r="BD21" s="45">
        <f>G21/(100-BE21)*100</f>
      </c>
      <c r="BE21" s="45" t="n">
        <v>0</v>
      </c>
      <c r="BF21" s="45">
        <f>21</f>
      </c>
      <c r="BH21" s="45">
        <f>F21*AO21</f>
      </c>
      <c r="BI21" s="45">
        <f>F21*AP21</f>
      </c>
      <c r="BJ21" s="45">
        <f>F21*G21</f>
      </c>
      <c r="BK21" s="45"/>
      <c r="BL21" s="45"/>
      <c r="BW21" s="45" t="n">
        <v>21</v>
      </c>
      <c r="BX21" s="14" t="s">
        <v>78</v>
      </c>
    </row>
    <row r="22">
      <c r="A22" s="9" t="s">
        <v>79</v>
      </c>
      <c r="B22" s="10" t="s">
        <v>80</v>
      </c>
      <c r="C22" s="14" t="s">
        <v>81</v>
      </c>
      <c r="D22" s="10"/>
      <c r="E22" s="10" t="s">
        <v>74</v>
      </c>
      <c r="F22" s="45" t="n">
        <v>2</v>
      </c>
      <c r="G22" s="45" t="n">
        <v>0</v>
      </c>
      <c r="H22" s="45">
        <f>F22*AO22</f>
      </c>
      <c r="I22" s="45">
        <f>F22*AP22</f>
      </c>
      <c r="J22" s="45">
        <f>F22*G22</f>
      </c>
      <c r="K22" s="46" t="s">
        <v>55</v>
      </c>
      <c r="Z22" s="45">
        <f>IF(AQ22="5",BJ22,0)</f>
      </c>
      <c r="AB22" s="45">
        <f>IF(AQ22="1",BH22,0)</f>
      </c>
      <c r="AC22" s="45">
        <f>IF(AQ22="1",BI22,0)</f>
      </c>
      <c r="AD22" s="45">
        <f>IF(AQ22="7",BH22,0)</f>
      </c>
      <c r="AE22" s="45">
        <f>IF(AQ22="7",BI22,0)</f>
      </c>
      <c r="AF22" s="45">
        <f>IF(AQ22="2",BH22,0)</f>
      </c>
      <c r="AG22" s="45">
        <f>IF(AQ22="2",BI22,0)</f>
      </c>
      <c r="AH22" s="45">
        <f>IF(AQ22="0",BJ22,0)</f>
      </c>
      <c r="AI22" s="28" t="s">
        <v>48</v>
      </c>
      <c r="AJ22" s="45">
        <f>IF(AN22=0,J22,0)</f>
      </c>
      <c r="AK22" s="45">
        <f>IF(AN22=12,J22,0)</f>
      </c>
      <c r="AL22" s="45">
        <f>IF(AN22=21,J22,0)</f>
      </c>
      <c r="AN22" s="45" t="n">
        <v>21</v>
      </c>
      <c r="AO22" s="45">
        <f>G22*0</f>
      </c>
      <c r="AP22" s="45">
        <f>G22*(1-0)</f>
      </c>
      <c r="AQ22" s="47" t="s">
        <v>61</v>
      </c>
      <c r="AV22" s="45">
        <f>AW22+AX22</f>
      </c>
      <c r="AW22" s="45">
        <f>F22*AO22</f>
      </c>
      <c r="AX22" s="45">
        <f>F22*AP22</f>
      </c>
      <c r="AY22" s="47" t="s">
        <v>75</v>
      </c>
      <c r="AZ22" s="47" t="s">
        <v>57</v>
      </c>
      <c r="BA22" s="28" t="s">
        <v>58</v>
      </c>
      <c r="BC22" s="45">
        <f>AW22+AX22</f>
      </c>
      <c r="BD22" s="45">
        <f>G22/(100-BE22)*100</f>
      </c>
      <c r="BE22" s="45" t="n">
        <v>0</v>
      </c>
      <c r="BF22" s="45">
        <f>22</f>
      </c>
      <c r="BH22" s="45">
        <f>F22*AO22</f>
      </c>
      <c r="BI22" s="45">
        <f>F22*AP22</f>
      </c>
      <c r="BJ22" s="45">
        <f>F22*G22</f>
      </c>
      <c r="BK22" s="45"/>
      <c r="BL22" s="45"/>
      <c r="BW22" s="45" t="n">
        <v>21</v>
      </c>
      <c r="BX22" s="14" t="s">
        <v>81</v>
      </c>
    </row>
    <row r="23">
      <c r="A23" s="9" t="s">
        <v>82</v>
      </c>
      <c r="B23" s="10" t="s">
        <v>83</v>
      </c>
      <c r="C23" s="14" t="s">
        <v>84</v>
      </c>
      <c r="D23" s="10"/>
      <c r="E23" s="10" t="s">
        <v>74</v>
      </c>
      <c r="F23" s="45" t="n">
        <v>4</v>
      </c>
      <c r="G23" s="45" t="n">
        <v>0</v>
      </c>
      <c r="H23" s="45">
        <f>F23*AO23</f>
      </c>
      <c r="I23" s="45">
        <f>F23*AP23</f>
      </c>
      <c r="J23" s="45">
        <f>F23*G23</f>
      </c>
      <c r="K23" s="46" t="s">
        <v>55</v>
      </c>
      <c r="Z23" s="45">
        <f>IF(AQ23="5",BJ23,0)</f>
      </c>
      <c r="AB23" s="45">
        <f>IF(AQ23="1",BH23,0)</f>
      </c>
      <c r="AC23" s="45">
        <f>IF(AQ23="1",BI23,0)</f>
      </c>
      <c r="AD23" s="45">
        <f>IF(AQ23="7",BH23,0)</f>
      </c>
      <c r="AE23" s="45">
        <f>IF(AQ23="7",BI23,0)</f>
      </c>
      <c r="AF23" s="45">
        <f>IF(AQ23="2",BH23,0)</f>
      </c>
      <c r="AG23" s="45">
        <f>IF(AQ23="2",BI23,0)</f>
      </c>
      <c r="AH23" s="45">
        <f>IF(AQ23="0",BJ23,0)</f>
      </c>
      <c r="AI23" s="28" t="s">
        <v>48</v>
      </c>
      <c r="AJ23" s="45">
        <f>IF(AN23=0,J23,0)</f>
      </c>
      <c r="AK23" s="45">
        <f>IF(AN23=12,J23,0)</f>
      </c>
      <c r="AL23" s="45">
        <f>IF(AN23=21,J23,0)</f>
      </c>
      <c r="AN23" s="45" t="n">
        <v>21</v>
      </c>
      <c r="AO23" s="45">
        <f>G23*0</f>
      </c>
      <c r="AP23" s="45">
        <f>G23*(1-0)</f>
      </c>
      <c r="AQ23" s="47" t="s">
        <v>61</v>
      </c>
      <c r="AV23" s="45">
        <f>AW23+AX23</f>
      </c>
      <c r="AW23" s="45">
        <f>F23*AO23</f>
      </c>
      <c r="AX23" s="45">
        <f>F23*AP23</f>
      </c>
      <c r="AY23" s="47" t="s">
        <v>75</v>
      </c>
      <c r="AZ23" s="47" t="s">
        <v>57</v>
      </c>
      <c r="BA23" s="28" t="s">
        <v>58</v>
      </c>
      <c r="BC23" s="45">
        <f>AW23+AX23</f>
      </c>
      <c r="BD23" s="45">
        <f>G23/(100-BE23)*100</f>
      </c>
      <c r="BE23" s="45" t="n">
        <v>0</v>
      </c>
      <c r="BF23" s="45">
        <f>23</f>
      </c>
      <c r="BH23" s="45">
        <f>F23*AO23</f>
      </c>
      <c r="BI23" s="45">
        <f>F23*AP23</f>
      </c>
      <c r="BJ23" s="45">
        <f>F23*G23</f>
      </c>
      <c r="BK23" s="45"/>
      <c r="BL23" s="45"/>
      <c r="BW23" s="45" t="n">
        <v>21</v>
      </c>
      <c r="BX23" s="14" t="s">
        <v>84</v>
      </c>
    </row>
    <row r="24">
      <c r="A24" s="9" t="s">
        <v>85</v>
      </c>
      <c r="B24" s="10" t="s">
        <v>86</v>
      </c>
      <c r="C24" s="14" t="s">
        <v>87</v>
      </c>
      <c r="D24" s="10"/>
      <c r="E24" s="10" t="s">
        <v>74</v>
      </c>
      <c r="F24" s="45" t="n">
        <v>2</v>
      </c>
      <c r="G24" s="45" t="n">
        <v>0</v>
      </c>
      <c r="H24" s="45">
        <f>F24*AO24</f>
      </c>
      <c r="I24" s="45">
        <f>F24*AP24</f>
      </c>
      <c r="J24" s="45">
        <f>F24*G24</f>
      </c>
      <c r="K24" s="46" t="s">
        <v>55</v>
      </c>
      <c r="Z24" s="45">
        <f>IF(AQ24="5",BJ24,0)</f>
      </c>
      <c r="AB24" s="45">
        <f>IF(AQ24="1",BH24,0)</f>
      </c>
      <c r="AC24" s="45">
        <f>IF(AQ24="1",BI24,0)</f>
      </c>
      <c r="AD24" s="45">
        <f>IF(AQ24="7",BH24,0)</f>
      </c>
      <c r="AE24" s="45">
        <f>IF(AQ24="7",BI24,0)</f>
      </c>
      <c r="AF24" s="45">
        <f>IF(AQ24="2",BH24,0)</f>
      </c>
      <c r="AG24" s="45">
        <f>IF(AQ24="2",BI24,0)</f>
      </c>
      <c r="AH24" s="45">
        <f>IF(AQ24="0",BJ24,0)</f>
      </c>
      <c r="AI24" s="28" t="s">
        <v>48</v>
      </c>
      <c r="AJ24" s="45">
        <f>IF(AN24=0,J24,0)</f>
      </c>
      <c r="AK24" s="45">
        <f>IF(AN24=12,J24,0)</f>
      </c>
      <c r="AL24" s="45">
        <f>IF(AN24=21,J24,0)</f>
      </c>
      <c r="AN24" s="45" t="n">
        <v>21</v>
      </c>
      <c r="AO24" s="45">
        <f>G24*0.766569338</f>
      </c>
      <c r="AP24" s="45">
        <f>G24*(1-0.766569338)</f>
      </c>
      <c r="AQ24" s="47" t="s">
        <v>61</v>
      </c>
      <c r="AV24" s="45">
        <f>AW24+AX24</f>
      </c>
      <c r="AW24" s="45">
        <f>F24*AO24</f>
      </c>
      <c r="AX24" s="45">
        <f>F24*AP24</f>
      </c>
      <c r="AY24" s="47" t="s">
        <v>75</v>
      </c>
      <c r="AZ24" s="47" t="s">
        <v>57</v>
      </c>
      <c r="BA24" s="28" t="s">
        <v>58</v>
      </c>
      <c r="BC24" s="45">
        <f>AW24+AX24</f>
      </c>
      <c r="BD24" s="45">
        <f>G24/(100-BE24)*100</f>
      </c>
      <c r="BE24" s="45" t="n">
        <v>0</v>
      </c>
      <c r="BF24" s="45">
        <f>24</f>
      </c>
      <c r="BH24" s="45">
        <f>F24*AO24</f>
      </c>
      <c r="BI24" s="45">
        <f>F24*AP24</f>
      </c>
      <c r="BJ24" s="45">
        <f>F24*G24</f>
      </c>
      <c r="BK24" s="45"/>
      <c r="BL24" s="45"/>
      <c r="BW24" s="45" t="n">
        <v>21</v>
      </c>
      <c r="BX24" s="14" t="s">
        <v>87</v>
      </c>
    </row>
    <row r="25" customHeight="true" ht="13.5">
      <c r="A25" s="48"/>
      <c r="B25" s="49" t="s">
        <v>59</v>
      </c>
      <c r="C25" s="50" t="s">
        <v>88</v>
      </c>
      <c r="D25" s="51"/>
      <c r="E25" s="51"/>
      <c r="F25" s="51"/>
      <c r="G25" s="51"/>
      <c r="H25" s="51"/>
      <c r="I25" s="51"/>
      <c r="J25" s="51"/>
      <c r="K25" s="52"/>
    </row>
    <row r="26">
      <c r="A26" s="9" t="s">
        <v>89</v>
      </c>
      <c r="B26" s="10" t="s">
        <v>90</v>
      </c>
      <c r="C26" s="14" t="s">
        <v>91</v>
      </c>
      <c r="D26" s="10"/>
      <c r="E26" s="10" t="s">
        <v>74</v>
      </c>
      <c r="F26" s="45" t="n">
        <v>5</v>
      </c>
      <c r="G26" s="45" t="n">
        <v>0</v>
      </c>
      <c r="H26" s="45">
        <f>F26*AO26</f>
      </c>
      <c r="I26" s="45">
        <f>F26*AP26</f>
      </c>
      <c r="J26" s="45">
        <f>F26*G26</f>
      </c>
      <c r="K26" s="46" t="s">
        <v>55</v>
      </c>
      <c r="Z26" s="45">
        <f>IF(AQ26="5",BJ26,0)</f>
      </c>
      <c r="AB26" s="45">
        <f>IF(AQ26="1",BH26,0)</f>
      </c>
      <c r="AC26" s="45">
        <f>IF(AQ26="1",BI26,0)</f>
      </c>
      <c r="AD26" s="45">
        <f>IF(AQ26="7",BH26,0)</f>
      </c>
      <c r="AE26" s="45">
        <f>IF(AQ26="7",BI26,0)</f>
      </c>
      <c r="AF26" s="45">
        <f>IF(AQ26="2",BH26,0)</f>
      </c>
      <c r="AG26" s="45">
        <f>IF(AQ26="2",BI26,0)</f>
      </c>
      <c r="AH26" s="45">
        <f>IF(AQ26="0",BJ26,0)</f>
      </c>
      <c r="AI26" s="28" t="s">
        <v>48</v>
      </c>
      <c r="AJ26" s="45">
        <f>IF(AN26=0,J26,0)</f>
      </c>
      <c r="AK26" s="45">
        <f>IF(AN26=12,J26,0)</f>
      </c>
      <c r="AL26" s="45">
        <f>IF(AN26=21,J26,0)</f>
      </c>
      <c r="AN26" s="45" t="n">
        <v>21</v>
      </c>
      <c r="AO26" s="45">
        <f>G26*0.610591472</f>
      </c>
      <c r="AP26" s="45">
        <f>G26*(1-0.610591472)</f>
      </c>
      <c r="AQ26" s="47" t="s">
        <v>61</v>
      </c>
      <c r="AV26" s="45">
        <f>AW26+AX26</f>
      </c>
      <c r="AW26" s="45">
        <f>F26*AO26</f>
      </c>
      <c r="AX26" s="45">
        <f>F26*AP26</f>
      </c>
      <c r="AY26" s="47" t="s">
        <v>75</v>
      </c>
      <c r="AZ26" s="47" t="s">
        <v>57</v>
      </c>
      <c r="BA26" s="28" t="s">
        <v>58</v>
      </c>
      <c r="BC26" s="45">
        <f>AW26+AX26</f>
      </c>
      <c r="BD26" s="45">
        <f>G26/(100-BE26)*100</f>
      </c>
      <c r="BE26" s="45" t="n">
        <v>0</v>
      </c>
      <c r="BF26" s="45">
        <f>26</f>
      </c>
      <c r="BH26" s="45">
        <f>F26*AO26</f>
      </c>
      <c r="BI26" s="45">
        <f>F26*AP26</f>
      </c>
      <c r="BJ26" s="45">
        <f>F26*G26</f>
      </c>
      <c r="BK26" s="45"/>
      <c r="BL26" s="45"/>
      <c r="BW26" s="45" t="n">
        <v>21</v>
      </c>
      <c r="BX26" s="14" t="s">
        <v>91</v>
      </c>
    </row>
    <row r="27" customHeight="true" ht="13.5">
      <c r="A27" s="48"/>
      <c r="B27" s="49" t="s">
        <v>59</v>
      </c>
      <c r="C27" s="50" t="s">
        <v>92</v>
      </c>
      <c r="D27" s="51"/>
      <c r="E27" s="51"/>
      <c r="F27" s="51"/>
      <c r="G27" s="51"/>
      <c r="H27" s="51"/>
      <c r="I27" s="51"/>
      <c r="J27" s="51"/>
      <c r="K27" s="52"/>
    </row>
    <row r="28">
      <c r="A28" s="9" t="s">
        <v>93</v>
      </c>
      <c r="B28" s="10" t="s">
        <v>94</v>
      </c>
      <c r="C28" s="14" t="s">
        <v>95</v>
      </c>
      <c r="D28" s="10"/>
      <c r="E28" s="10" t="s">
        <v>74</v>
      </c>
      <c r="F28" s="45" t="n">
        <v>1</v>
      </c>
      <c r="G28" s="45" t="n">
        <v>0</v>
      </c>
      <c r="H28" s="45">
        <f>F28*AO28</f>
      </c>
      <c r="I28" s="45">
        <f>F28*AP28</f>
      </c>
      <c r="J28" s="45">
        <f>F28*G28</f>
      </c>
      <c r="K28" s="46" t="s">
        <v>55</v>
      </c>
      <c r="Z28" s="45">
        <f>IF(AQ28="5",BJ28,0)</f>
      </c>
      <c r="AB28" s="45">
        <f>IF(AQ28="1",BH28,0)</f>
      </c>
      <c r="AC28" s="45">
        <f>IF(AQ28="1",BI28,0)</f>
      </c>
      <c r="AD28" s="45">
        <f>IF(AQ28="7",BH28,0)</f>
      </c>
      <c r="AE28" s="45">
        <f>IF(AQ28="7",BI28,0)</f>
      </c>
      <c r="AF28" s="45">
        <f>IF(AQ28="2",BH28,0)</f>
      </c>
      <c r="AG28" s="45">
        <f>IF(AQ28="2",BI28,0)</f>
      </c>
      <c r="AH28" s="45">
        <f>IF(AQ28="0",BJ28,0)</f>
      </c>
      <c r="AI28" s="28" t="s">
        <v>48</v>
      </c>
      <c r="AJ28" s="45">
        <f>IF(AN28=0,J28,0)</f>
      </c>
      <c r="AK28" s="45">
        <f>IF(AN28=12,J28,0)</f>
      </c>
      <c r="AL28" s="45">
        <f>IF(AN28=21,J28,0)</f>
      </c>
      <c r="AN28" s="45" t="n">
        <v>21</v>
      </c>
      <c r="AO28" s="45">
        <f>G28*0</f>
      </c>
      <c r="AP28" s="45">
        <f>G28*(1-0)</f>
      </c>
      <c r="AQ28" s="47" t="s">
        <v>61</v>
      </c>
      <c r="AV28" s="45">
        <f>AW28+AX28</f>
      </c>
      <c r="AW28" s="45">
        <f>F28*AO28</f>
      </c>
      <c r="AX28" s="45">
        <f>F28*AP28</f>
      </c>
      <c r="AY28" s="47" t="s">
        <v>75</v>
      </c>
      <c r="AZ28" s="47" t="s">
        <v>57</v>
      </c>
      <c r="BA28" s="28" t="s">
        <v>58</v>
      </c>
      <c r="BC28" s="45">
        <f>AW28+AX28</f>
      </c>
      <c r="BD28" s="45">
        <f>G28/(100-BE28)*100</f>
      </c>
      <c r="BE28" s="45" t="n">
        <v>0</v>
      </c>
      <c r="BF28" s="45">
        <f>28</f>
      </c>
      <c r="BH28" s="45">
        <f>F28*AO28</f>
      </c>
      <c r="BI28" s="45">
        <f>F28*AP28</f>
      </c>
      <c r="BJ28" s="45">
        <f>F28*G28</f>
      </c>
      <c r="BK28" s="45"/>
      <c r="BL28" s="45"/>
      <c r="BW28" s="45" t="n">
        <v>21</v>
      </c>
      <c r="BX28" s="14" t="s">
        <v>95</v>
      </c>
    </row>
    <row r="29">
      <c r="A29" s="9" t="s">
        <v>96</v>
      </c>
      <c r="B29" s="10" t="s">
        <v>97</v>
      </c>
      <c r="C29" s="14" t="s">
        <v>98</v>
      </c>
      <c r="D29" s="10"/>
      <c r="E29" s="10" t="s">
        <v>74</v>
      </c>
      <c r="F29" s="45" t="n">
        <v>2</v>
      </c>
      <c r="G29" s="45" t="n">
        <v>0</v>
      </c>
      <c r="H29" s="45">
        <f>F29*AO29</f>
      </c>
      <c r="I29" s="45">
        <f>F29*AP29</f>
      </c>
      <c r="J29" s="45">
        <f>F29*G29</f>
      </c>
      <c r="K29" s="46" t="s">
        <v>55</v>
      </c>
      <c r="Z29" s="45">
        <f>IF(AQ29="5",BJ29,0)</f>
      </c>
      <c r="AB29" s="45">
        <f>IF(AQ29="1",BH29,0)</f>
      </c>
      <c r="AC29" s="45">
        <f>IF(AQ29="1",BI29,0)</f>
      </c>
      <c r="AD29" s="45">
        <f>IF(AQ29="7",BH29,0)</f>
      </c>
      <c r="AE29" s="45">
        <f>IF(AQ29="7",BI29,0)</f>
      </c>
      <c r="AF29" s="45">
        <f>IF(AQ29="2",BH29,0)</f>
      </c>
      <c r="AG29" s="45">
        <f>IF(AQ29="2",BI29,0)</f>
      </c>
      <c r="AH29" s="45">
        <f>IF(AQ29="0",BJ29,0)</f>
      </c>
      <c r="AI29" s="28" t="s">
        <v>48</v>
      </c>
      <c r="AJ29" s="45">
        <f>IF(AN29=0,J29,0)</f>
      </c>
      <c r="AK29" s="45">
        <f>IF(AN29=12,J29,0)</f>
      </c>
      <c r="AL29" s="45">
        <f>IF(AN29=21,J29,0)</f>
      </c>
      <c r="AN29" s="45" t="n">
        <v>21</v>
      </c>
      <c r="AO29" s="45">
        <f>G29*0</f>
      </c>
      <c r="AP29" s="45">
        <f>G29*(1-0)</f>
      </c>
      <c r="AQ29" s="47" t="s">
        <v>61</v>
      </c>
      <c r="AV29" s="45">
        <f>AW29+AX29</f>
      </c>
      <c r="AW29" s="45">
        <f>F29*AO29</f>
      </c>
      <c r="AX29" s="45">
        <f>F29*AP29</f>
      </c>
      <c r="AY29" s="47" t="s">
        <v>75</v>
      </c>
      <c r="AZ29" s="47" t="s">
        <v>57</v>
      </c>
      <c r="BA29" s="28" t="s">
        <v>58</v>
      </c>
      <c r="BC29" s="45">
        <f>AW29+AX29</f>
      </c>
      <c r="BD29" s="45">
        <f>G29/(100-BE29)*100</f>
      </c>
      <c r="BE29" s="45" t="n">
        <v>0</v>
      </c>
      <c r="BF29" s="45">
        <f>29</f>
      </c>
      <c r="BH29" s="45">
        <f>F29*AO29</f>
      </c>
      <c r="BI29" s="45">
        <f>F29*AP29</f>
      </c>
      <c r="BJ29" s="45">
        <f>F29*G29</f>
      </c>
      <c r="BK29" s="45"/>
      <c r="BL29" s="45"/>
      <c r="BW29" s="45" t="n">
        <v>21</v>
      </c>
      <c r="BX29" s="14" t="s">
        <v>98</v>
      </c>
    </row>
    <row r="30">
      <c r="A30" s="9" t="s">
        <v>99</v>
      </c>
      <c r="B30" s="10" t="s">
        <v>100</v>
      </c>
      <c r="C30" s="14" t="s">
        <v>101</v>
      </c>
      <c r="D30" s="10"/>
      <c r="E30" s="10" t="s">
        <v>74</v>
      </c>
      <c r="F30" s="45" t="n">
        <v>5</v>
      </c>
      <c r="G30" s="45" t="n">
        <v>0</v>
      </c>
      <c r="H30" s="45">
        <f>F30*AO30</f>
      </c>
      <c r="I30" s="45">
        <f>F30*AP30</f>
      </c>
      <c r="J30" s="45">
        <f>F30*G30</f>
      </c>
      <c r="K30" s="46" t="s">
        <v>55</v>
      </c>
      <c r="Z30" s="45">
        <f>IF(AQ30="5",BJ30,0)</f>
      </c>
      <c r="AB30" s="45">
        <f>IF(AQ30="1",BH30,0)</f>
      </c>
      <c r="AC30" s="45">
        <f>IF(AQ30="1",BI30,0)</f>
      </c>
      <c r="AD30" s="45">
        <f>IF(AQ30="7",BH30,0)</f>
      </c>
      <c r="AE30" s="45">
        <f>IF(AQ30="7",BI30,0)</f>
      </c>
      <c r="AF30" s="45">
        <f>IF(AQ30="2",BH30,0)</f>
      </c>
      <c r="AG30" s="45">
        <f>IF(AQ30="2",BI30,0)</f>
      </c>
      <c r="AH30" s="45">
        <f>IF(AQ30="0",BJ30,0)</f>
      </c>
      <c r="AI30" s="28" t="s">
        <v>48</v>
      </c>
      <c r="AJ30" s="45">
        <f>IF(AN30=0,J30,0)</f>
      </c>
      <c r="AK30" s="45">
        <f>IF(AN30=12,J30,0)</f>
      </c>
      <c r="AL30" s="45">
        <f>IF(AN30=21,J30,0)</f>
      </c>
      <c r="AN30" s="45" t="n">
        <v>21</v>
      </c>
      <c r="AO30" s="45">
        <f>G30*0.102111111</f>
      </c>
      <c r="AP30" s="45">
        <f>G30*(1-0.102111111)</f>
      </c>
      <c r="AQ30" s="47" t="s">
        <v>61</v>
      </c>
      <c r="AV30" s="45">
        <f>AW30+AX30</f>
      </c>
      <c r="AW30" s="45">
        <f>F30*AO30</f>
      </c>
      <c r="AX30" s="45">
        <f>F30*AP30</f>
      </c>
      <c r="AY30" s="47" t="s">
        <v>75</v>
      </c>
      <c r="AZ30" s="47" t="s">
        <v>57</v>
      </c>
      <c r="BA30" s="28" t="s">
        <v>58</v>
      </c>
      <c r="BC30" s="45">
        <f>AW30+AX30</f>
      </c>
      <c r="BD30" s="45">
        <f>G30/(100-BE30)*100</f>
      </c>
      <c r="BE30" s="45" t="n">
        <v>0</v>
      </c>
      <c r="BF30" s="45">
        <f>30</f>
      </c>
      <c r="BH30" s="45">
        <f>F30*AO30</f>
      </c>
      <c r="BI30" s="45">
        <f>F30*AP30</f>
      </c>
      <c r="BJ30" s="45">
        <f>F30*G30</f>
      </c>
      <c r="BK30" s="45"/>
      <c r="BL30" s="45"/>
      <c r="BW30" s="45" t="n">
        <v>21</v>
      </c>
      <c r="BX30" s="14" t="s">
        <v>101</v>
      </c>
    </row>
    <row r="31" customHeight="true" ht="13.5">
      <c r="A31" s="48"/>
      <c r="B31" s="49" t="s">
        <v>59</v>
      </c>
      <c r="C31" s="50" t="s">
        <v>102</v>
      </c>
      <c r="D31" s="51"/>
      <c r="E31" s="51"/>
      <c r="F31" s="51"/>
      <c r="G31" s="51"/>
      <c r="H31" s="51"/>
      <c r="I31" s="51"/>
      <c r="J31" s="51"/>
      <c r="K31" s="52"/>
    </row>
    <row r="32">
      <c r="A32" s="9" t="s">
        <v>103</v>
      </c>
      <c r="B32" s="10" t="s">
        <v>104</v>
      </c>
      <c r="C32" s="14" t="s">
        <v>105</v>
      </c>
      <c r="D32" s="10"/>
      <c r="E32" s="10" t="s">
        <v>74</v>
      </c>
      <c r="F32" s="45" t="n">
        <v>3</v>
      </c>
      <c r="G32" s="45" t="n">
        <v>0</v>
      </c>
      <c r="H32" s="45">
        <f>F32*AO32</f>
      </c>
      <c r="I32" s="45">
        <f>F32*AP32</f>
      </c>
      <c r="J32" s="45">
        <f>F32*G32</f>
      </c>
      <c r="K32" s="46" t="s">
        <v>55</v>
      </c>
      <c r="Z32" s="45">
        <f>IF(AQ32="5",BJ32,0)</f>
      </c>
      <c r="AB32" s="45">
        <f>IF(AQ32="1",BH32,0)</f>
      </c>
      <c r="AC32" s="45">
        <f>IF(AQ32="1",BI32,0)</f>
      </c>
      <c r="AD32" s="45">
        <f>IF(AQ32="7",BH32,0)</f>
      </c>
      <c r="AE32" s="45">
        <f>IF(AQ32="7",BI32,0)</f>
      </c>
      <c r="AF32" s="45">
        <f>IF(AQ32="2",BH32,0)</f>
      </c>
      <c r="AG32" s="45">
        <f>IF(AQ32="2",BI32,0)</f>
      </c>
      <c r="AH32" s="45">
        <f>IF(AQ32="0",BJ32,0)</f>
      </c>
      <c r="AI32" s="28" t="s">
        <v>48</v>
      </c>
      <c r="AJ32" s="45">
        <f>IF(AN32=0,J32,0)</f>
      </c>
      <c r="AK32" s="45">
        <f>IF(AN32=12,J32,0)</f>
      </c>
      <c r="AL32" s="45">
        <f>IF(AN32=21,J32,0)</f>
      </c>
      <c r="AN32" s="45" t="n">
        <v>21</v>
      </c>
      <c r="AO32" s="45">
        <f>G32*0.231126717</f>
      </c>
      <c r="AP32" s="45">
        <f>G32*(1-0.231126717)</f>
      </c>
      <c r="AQ32" s="47" t="s">
        <v>61</v>
      </c>
      <c r="AV32" s="45">
        <f>AW32+AX32</f>
      </c>
      <c r="AW32" s="45">
        <f>F32*AO32</f>
      </c>
      <c r="AX32" s="45">
        <f>F32*AP32</f>
      </c>
      <c r="AY32" s="47" t="s">
        <v>75</v>
      </c>
      <c r="AZ32" s="47" t="s">
        <v>57</v>
      </c>
      <c r="BA32" s="28" t="s">
        <v>58</v>
      </c>
      <c r="BC32" s="45">
        <f>AW32+AX32</f>
      </c>
      <c r="BD32" s="45">
        <f>G32/(100-BE32)*100</f>
      </c>
      <c r="BE32" s="45" t="n">
        <v>0</v>
      </c>
      <c r="BF32" s="45">
        <f>32</f>
      </c>
      <c r="BH32" s="45">
        <f>F32*AO32</f>
      </c>
      <c r="BI32" s="45">
        <f>F32*AP32</f>
      </c>
      <c r="BJ32" s="45">
        <f>F32*G32</f>
      </c>
      <c r="BK32" s="45"/>
      <c r="BL32" s="45"/>
      <c r="BW32" s="45" t="n">
        <v>21</v>
      </c>
      <c r="BX32" s="14" t="s">
        <v>105</v>
      </c>
    </row>
    <row r="33" customHeight="true" ht="13.5">
      <c r="A33" s="48"/>
      <c r="B33" s="49" t="s">
        <v>59</v>
      </c>
      <c r="C33" s="50" t="s">
        <v>106</v>
      </c>
      <c r="D33" s="51"/>
      <c r="E33" s="51"/>
      <c r="F33" s="51"/>
      <c r="G33" s="51"/>
      <c r="H33" s="51"/>
      <c r="I33" s="51"/>
      <c r="J33" s="51"/>
      <c r="K33" s="52"/>
    </row>
    <row r="34">
      <c r="A34" s="9" t="s">
        <v>107</v>
      </c>
      <c r="B34" s="10" t="s">
        <v>108</v>
      </c>
      <c r="C34" s="14" t="s">
        <v>109</v>
      </c>
      <c r="D34" s="10"/>
      <c r="E34" s="10" t="s">
        <v>74</v>
      </c>
      <c r="F34" s="45" t="n">
        <v>4</v>
      </c>
      <c r="G34" s="45" t="n">
        <v>0</v>
      </c>
      <c r="H34" s="45">
        <f>F34*AO34</f>
      </c>
      <c r="I34" s="45">
        <f>F34*AP34</f>
      </c>
      <c r="J34" s="45">
        <f>F34*G34</f>
      </c>
      <c r="K34" s="46" t="s">
        <v>55</v>
      </c>
      <c r="Z34" s="45">
        <f>IF(AQ34="5",BJ34,0)</f>
      </c>
      <c r="AB34" s="45">
        <f>IF(AQ34="1",BH34,0)</f>
      </c>
      <c r="AC34" s="45">
        <f>IF(AQ34="1",BI34,0)</f>
      </c>
      <c r="AD34" s="45">
        <f>IF(AQ34="7",BH34,0)</f>
      </c>
      <c r="AE34" s="45">
        <f>IF(AQ34="7",BI34,0)</f>
      </c>
      <c r="AF34" s="45">
        <f>IF(AQ34="2",BH34,0)</f>
      </c>
      <c r="AG34" s="45">
        <f>IF(AQ34="2",BI34,0)</f>
      </c>
      <c r="AH34" s="45">
        <f>IF(AQ34="0",BJ34,0)</f>
      </c>
      <c r="AI34" s="28" t="s">
        <v>48</v>
      </c>
      <c r="AJ34" s="45">
        <f>IF(AN34=0,J34,0)</f>
      </c>
      <c r="AK34" s="45">
        <f>IF(AN34=12,J34,0)</f>
      </c>
      <c r="AL34" s="45">
        <f>IF(AN34=21,J34,0)</f>
      </c>
      <c r="AN34" s="45" t="n">
        <v>21</v>
      </c>
      <c r="AO34" s="45">
        <f>G34*0</f>
      </c>
      <c r="AP34" s="45">
        <f>G34*(1-0)</f>
      </c>
      <c r="AQ34" s="47" t="s">
        <v>61</v>
      </c>
      <c r="AV34" s="45">
        <f>AW34+AX34</f>
      </c>
      <c r="AW34" s="45">
        <f>F34*AO34</f>
      </c>
      <c r="AX34" s="45">
        <f>F34*AP34</f>
      </c>
      <c r="AY34" s="47" t="s">
        <v>75</v>
      </c>
      <c r="AZ34" s="47" t="s">
        <v>57</v>
      </c>
      <c r="BA34" s="28" t="s">
        <v>58</v>
      </c>
      <c r="BC34" s="45">
        <f>AW34+AX34</f>
      </c>
      <c r="BD34" s="45">
        <f>G34/(100-BE34)*100</f>
      </c>
      <c r="BE34" s="45" t="n">
        <v>0</v>
      </c>
      <c r="BF34" s="45">
        <f>34</f>
      </c>
      <c r="BH34" s="45">
        <f>F34*AO34</f>
      </c>
      <c r="BI34" s="45">
        <f>F34*AP34</f>
      </c>
      <c r="BJ34" s="45">
        <f>F34*G34</f>
      </c>
      <c r="BK34" s="45"/>
      <c r="BL34" s="45"/>
      <c r="BW34" s="45" t="n">
        <v>21</v>
      </c>
      <c r="BX34" s="14" t="s">
        <v>109</v>
      </c>
    </row>
    <row r="35">
      <c r="A35" s="9" t="s">
        <v>110</v>
      </c>
      <c r="B35" s="10" t="s">
        <v>111</v>
      </c>
      <c r="C35" s="14" t="s">
        <v>112</v>
      </c>
      <c r="D35" s="10"/>
      <c r="E35" s="10" t="s">
        <v>74</v>
      </c>
      <c r="F35" s="45" t="n">
        <v>2</v>
      </c>
      <c r="G35" s="45" t="n">
        <v>0</v>
      </c>
      <c r="H35" s="45">
        <f>F35*AO35</f>
      </c>
      <c r="I35" s="45">
        <f>F35*AP35</f>
      </c>
      <c r="J35" s="45">
        <f>F35*G35</f>
      </c>
      <c r="K35" s="46" t="s">
        <v>55</v>
      </c>
      <c r="Z35" s="45">
        <f>IF(AQ35="5",BJ35,0)</f>
      </c>
      <c r="AB35" s="45">
        <f>IF(AQ35="1",BH35,0)</f>
      </c>
      <c r="AC35" s="45">
        <f>IF(AQ35="1",BI35,0)</f>
      </c>
      <c r="AD35" s="45">
        <f>IF(AQ35="7",BH35,0)</f>
      </c>
      <c r="AE35" s="45">
        <f>IF(AQ35="7",BI35,0)</f>
      </c>
      <c r="AF35" s="45">
        <f>IF(AQ35="2",BH35,0)</f>
      </c>
      <c r="AG35" s="45">
        <f>IF(AQ35="2",BI35,0)</f>
      </c>
      <c r="AH35" s="45">
        <f>IF(AQ35="0",BJ35,0)</f>
      </c>
      <c r="AI35" s="28" t="s">
        <v>48</v>
      </c>
      <c r="AJ35" s="45">
        <f>IF(AN35=0,J35,0)</f>
      </c>
      <c r="AK35" s="45">
        <f>IF(AN35=12,J35,0)</f>
      </c>
      <c r="AL35" s="45">
        <f>IF(AN35=21,J35,0)</f>
      </c>
      <c r="AN35" s="45" t="n">
        <v>21</v>
      </c>
      <c r="AO35" s="45">
        <f>G35*0.785714286</f>
      </c>
      <c r="AP35" s="45">
        <f>G35*(1-0.785714286)</f>
      </c>
      <c r="AQ35" s="47" t="s">
        <v>61</v>
      </c>
      <c r="AV35" s="45">
        <f>AW35+AX35</f>
      </c>
      <c r="AW35" s="45">
        <f>F35*AO35</f>
      </c>
      <c r="AX35" s="45">
        <f>F35*AP35</f>
      </c>
      <c r="AY35" s="47" t="s">
        <v>75</v>
      </c>
      <c r="AZ35" s="47" t="s">
        <v>57</v>
      </c>
      <c r="BA35" s="28" t="s">
        <v>58</v>
      </c>
      <c r="BC35" s="45">
        <f>AW35+AX35</f>
      </c>
      <c r="BD35" s="45">
        <f>G35/(100-BE35)*100</f>
      </c>
      <c r="BE35" s="45" t="n">
        <v>0</v>
      </c>
      <c r="BF35" s="45">
        <f>35</f>
      </c>
      <c r="BH35" s="45">
        <f>F35*AO35</f>
      </c>
      <c r="BI35" s="45">
        <f>F35*AP35</f>
      </c>
      <c r="BJ35" s="45">
        <f>F35*G35</f>
      </c>
      <c r="BK35" s="45"/>
      <c r="BL35" s="45"/>
      <c r="BW35" s="45" t="n">
        <v>21</v>
      </c>
      <c r="BX35" s="14" t="s">
        <v>112</v>
      </c>
    </row>
    <row r="36" customHeight="true" ht="13.5">
      <c r="A36" s="48"/>
      <c r="B36" s="49" t="s">
        <v>59</v>
      </c>
      <c r="C36" s="50" t="s">
        <v>113</v>
      </c>
      <c r="D36" s="51"/>
      <c r="E36" s="51"/>
      <c r="F36" s="51"/>
      <c r="G36" s="51"/>
      <c r="H36" s="51"/>
      <c r="I36" s="51"/>
      <c r="J36" s="51"/>
      <c r="K36" s="52"/>
    </row>
    <row r="37">
      <c r="A37" s="9" t="s">
        <v>114</v>
      </c>
      <c r="B37" s="10" t="s">
        <v>115</v>
      </c>
      <c r="C37" s="14" t="s">
        <v>116</v>
      </c>
      <c r="D37" s="10"/>
      <c r="E37" s="10" t="s">
        <v>117</v>
      </c>
      <c r="F37" s="45" t="n">
        <v>250</v>
      </c>
      <c r="G37" s="45" t="n">
        <v>0</v>
      </c>
      <c r="H37" s="45">
        <f>F37*AO37</f>
      </c>
      <c r="I37" s="45">
        <f>F37*AP37</f>
      </c>
      <c r="J37" s="45">
        <f>F37*G37</f>
      </c>
      <c r="K37" s="46" t="s">
        <v>55</v>
      </c>
      <c r="Z37" s="45">
        <f>IF(AQ37="5",BJ37,0)</f>
      </c>
      <c r="AB37" s="45">
        <f>IF(AQ37="1",BH37,0)</f>
      </c>
      <c r="AC37" s="45">
        <f>IF(AQ37="1",BI37,0)</f>
      </c>
      <c r="AD37" s="45">
        <f>IF(AQ37="7",BH37,0)</f>
      </c>
      <c r="AE37" s="45">
        <f>IF(AQ37="7",BI37,0)</f>
      </c>
      <c r="AF37" s="45">
        <f>IF(AQ37="2",BH37,0)</f>
      </c>
      <c r="AG37" s="45">
        <f>IF(AQ37="2",BI37,0)</f>
      </c>
      <c r="AH37" s="45">
        <f>IF(AQ37="0",BJ37,0)</f>
      </c>
      <c r="AI37" s="28" t="s">
        <v>48</v>
      </c>
      <c r="AJ37" s="45">
        <f>IF(AN37=0,J37,0)</f>
      </c>
      <c r="AK37" s="45">
        <f>IF(AN37=12,J37,0)</f>
      </c>
      <c r="AL37" s="45">
        <f>IF(AN37=21,J37,0)</f>
      </c>
      <c r="AN37" s="45" t="n">
        <v>21</v>
      </c>
      <c r="AO37" s="45">
        <f>G37*0.283491325</f>
      </c>
      <c r="AP37" s="45">
        <f>G37*(1-0.283491325)</f>
      </c>
      <c r="AQ37" s="47" t="s">
        <v>61</v>
      </c>
      <c r="AV37" s="45">
        <f>AW37+AX37</f>
      </c>
      <c r="AW37" s="45">
        <f>F37*AO37</f>
      </c>
      <c r="AX37" s="45">
        <f>F37*AP37</f>
      </c>
      <c r="AY37" s="47" t="s">
        <v>75</v>
      </c>
      <c r="AZ37" s="47" t="s">
        <v>57</v>
      </c>
      <c r="BA37" s="28" t="s">
        <v>58</v>
      </c>
      <c r="BC37" s="45">
        <f>AW37+AX37</f>
      </c>
      <c r="BD37" s="45">
        <f>G37/(100-BE37)*100</f>
      </c>
      <c r="BE37" s="45" t="n">
        <v>0</v>
      </c>
      <c r="BF37" s="45">
        <f>37</f>
      </c>
      <c r="BH37" s="45">
        <f>F37*AO37</f>
      </c>
      <c r="BI37" s="45">
        <f>F37*AP37</f>
      </c>
      <c r="BJ37" s="45">
        <f>F37*G37</f>
      </c>
      <c r="BK37" s="45"/>
      <c r="BL37" s="45"/>
      <c r="BW37" s="45" t="n">
        <v>21</v>
      </c>
      <c r="BX37" s="14" t="s">
        <v>116</v>
      </c>
    </row>
    <row r="38" customHeight="true" ht="13.5">
      <c r="A38" s="48"/>
      <c r="B38" s="49" t="s">
        <v>59</v>
      </c>
      <c r="C38" s="50" t="s">
        <v>118</v>
      </c>
      <c r="D38" s="51"/>
      <c r="E38" s="51"/>
      <c r="F38" s="51"/>
      <c r="G38" s="51"/>
      <c r="H38" s="51"/>
      <c r="I38" s="51"/>
      <c r="J38" s="51"/>
      <c r="K38" s="52"/>
    </row>
    <row r="39">
      <c r="A39" s="9" t="s">
        <v>119</v>
      </c>
      <c r="B39" s="10" t="s">
        <v>120</v>
      </c>
      <c r="C39" s="14" t="s">
        <v>121</v>
      </c>
      <c r="D39" s="10"/>
      <c r="E39" s="10" t="s">
        <v>117</v>
      </c>
      <c r="F39" s="45" t="n">
        <v>300</v>
      </c>
      <c r="G39" s="45" t="n">
        <v>0</v>
      </c>
      <c r="H39" s="45">
        <f>F39*AO39</f>
      </c>
      <c r="I39" s="45">
        <f>F39*AP39</f>
      </c>
      <c r="J39" s="45">
        <f>F39*G39</f>
      </c>
      <c r="K39" s="46" t="s">
        <v>55</v>
      </c>
      <c r="Z39" s="45">
        <f>IF(AQ39="5",BJ39,0)</f>
      </c>
      <c r="AB39" s="45">
        <f>IF(AQ39="1",BH39,0)</f>
      </c>
      <c r="AC39" s="45">
        <f>IF(AQ39="1",BI39,0)</f>
      </c>
      <c r="AD39" s="45">
        <f>IF(AQ39="7",BH39,0)</f>
      </c>
      <c r="AE39" s="45">
        <f>IF(AQ39="7",BI39,0)</f>
      </c>
      <c r="AF39" s="45">
        <f>IF(AQ39="2",BH39,0)</f>
      </c>
      <c r="AG39" s="45">
        <f>IF(AQ39="2",BI39,0)</f>
      </c>
      <c r="AH39" s="45">
        <f>IF(AQ39="0",BJ39,0)</f>
      </c>
      <c r="AI39" s="28" t="s">
        <v>48</v>
      </c>
      <c r="AJ39" s="45">
        <f>IF(AN39=0,J39,0)</f>
      </c>
      <c r="AK39" s="45">
        <f>IF(AN39=12,J39,0)</f>
      </c>
      <c r="AL39" s="45">
        <f>IF(AN39=21,J39,0)</f>
      </c>
      <c r="AN39" s="45" t="n">
        <v>21</v>
      </c>
      <c r="AO39" s="45">
        <f>G39*0.385983745</f>
      </c>
      <c r="AP39" s="45">
        <f>G39*(1-0.385983745)</f>
      </c>
      <c r="AQ39" s="47" t="s">
        <v>61</v>
      </c>
      <c r="AV39" s="45">
        <f>AW39+AX39</f>
      </c>
      <c r="AW39" s="45">
        <f>F39*AO39</f>
      </c>
      <c r="AX39" s="45">
        <f>F39*AP39</f>
      </c>
      <c r="AY39" s="47" t="s">
        <v>75</v>
      </c>
      <c r="AZ39" s="47" t="s">
        <v>57</v>
      </c>
      <c r="BA39" s="28" t="s">
        <v>58</v>
      </c>
      <c r="BC39" s="45">
        <f>AW39+AX39</f>
      </c>
      <c r="BD39" s="45">
        <f>G39/(100-BE39)*100</f>
      </c>
      <c r="BE39" s="45" t="n">
        <v>0</v>
      </c>
      <c r="BF39" s="45">
        <f>39</f>
      </c>
      <c r="BH39" s="45">
        <f>F39*AO39</f>
      </c>
      <c r="BI39" s="45">
        <f>F39*AP39</f>
      </c>
      <c r="BJ39" s="45">
        <f>F39*G39</f>
      </c>
      <c r="BK39" s="45"/>
      <c r="BL39" s="45"/>
      <c r="BW39" s="45" t="n">
        <v>21</v>
      </c>
      <c r="BX39" s="14" t="s">
        <v>121</v>
      </c>
    </row>
    <row r="40" customHeight="true" ht="13.5">
      <c r="A40" s="48"/>
      <c r="B40" s="49" t="s">
        <v>59</v>
      </c>
      <c r="C40" s="50" t="s">
        <v>118</v>
      </c>
      <c r="D40" s="51"/>
      <c r="E40" s="51"/>
      <c r="F40" s="51"/>
      <c r="G40" s="51"/>
      <c r="H40" s="51"/>
      <c r="I40" s="51"/>
      <c r="J40" s="51"/>
      <c r="K40" s="52"/>
    </row>
    <row r="41">
      <c r="A41" s="9" t="s">
        <v>122</v>
      </c>
      <c r="B41" s="10" t="s">
        <v>123</v>
      </c>
      <c r="C41" s="14" t="s">
        <v>124</v>
      </c>
      <c r="D41" s="10"/>
      <c r="E41" s="10" t="s">
        <v>117</v>
      </c>
      <c r="F41" s="45" t="n">
        <v>10</v>
      </c>
      <c r="G41" s="45" t="n">
        <v>0</v>
      </c>
      <c r="H41" s="45">
        <f>F41*AO41</f>
      </c>
      <c r="I41" s="45">
        <f>F41*AP41</f>
      </c>
      <c r="J41" s="45">
        <f>F41*G41</f>
      </c>
      <c r="K41" s="46" t="s">
        <v>55</v>
      </c>
      <c r="Z41" s="45">
        <f>IF(AQ41="5",BJ41,0)</f>
      </c>
      <c r="AB41" s="45">
        <f>IF(AQ41="1",BH41,0)</f>
      </c>
      <c r="AC41" s="45">
        <f>IF(AQ41="1",BI41,0)</f>
      </c>
      <c r="AD41" s="45">
        <f>IF(AQ41="7",BH41,0)</f>
      </c>
      <c r="AE41" s="45">
        <f>IF(AQ41="7",BI41,0)</f>
      </c>
      <c r="AF41" s="45">
        <f>IF(AQ41="2",BH41,0)</f>
      </c>
      <c r="AG41" s="45">
        <f>IF(AQ41="2",BI41,0)</f>
      </c>
      <c r="AH41" s="45">
        <f>IF(AQ41="0",BJ41,0)</f>
      </c>
      <c r="AI41" s="28" t="s">
        <v>48</v>
      </c>
      <c r="AJ41" s="45">
        <f>IF(AN41=0,J41,0)</f>
      </c>
      <c r="AK41" s="45">
        <f>IF(AN41=12,J41,0)</f>
      </c>
      <c r="AL41" s="45">
        <f>IF(AN41=21,J41,0)</f>
      </c>
      <c r="AN41" s="45" t="n">
        <v>21</v>
      </c>
      <c r="AO41" s="45">
        <f>G41*0.482064742</f>
      </c>
      <c r="AP41" s="45">
        <f>G41*(1-0.482064742)</f>
      </c>
      <c r="AQ41" s="47" t="s">
        <v>61</v>
      </c>
      <c r="AV41" s="45">
        <f>AW41+AX41</f>
      </c>
      <c r="AW41" s="45">
        <f>F41*AO41</f>
      </c>
      <c r="AX41" s="45">
        <f>F41*AP41</f>
      </c>
      <c r="AY41" s="47" t="s">
        <v>75</v>
      </c>
      <c r="AZ41" s="47" t="s">
        <v>57</v>
      </c>
      <c r="BA41" s="28" t="s">
        <v>58</v>
      </c>
      <c r="BC41" s="45">
        <f>AW41+AX41</f>
      </c>
      <c r="BD41" s="45">
        <f>G41/(100-BE41)*100</f>
      </c>
      <c r="BE41" s="45" t="n">
        <v>0</v>
      </c>
      <c r="BF41" s="45">
        <f>41</f>
      </c>
      <c r="BH41" s="45">
        <f>F41*AO41</f>
      </c>
      <c r="BI41" s="45">
        <f>F41*AP41</f>
      </c>
      <c r="BJ41" s="45">
        <f>F41*G41</f>
      </c>
      <c r="BK41" s="45"/>
      <c r="BL41" s="45"/>
      <c r="BW41" s="45" t="n">
        <v>21</v>
      </c>
      <c r="BX41" s="14" t="s">
        <v>124</v>
      </c>
    </row>
    <row r="42" customHeight="true" ht="13.5">
      <c r="A42" s="48"/>
      <c r="B42" s="49" t="s">
        <v>59</v>
      </c>
      <c r="C42" s="50" t="s">
        <v>118</v>
      </c>
      <c r="D42" s="51"/>
      <c r="E42" s="51"/>
      <c r="F42" s="51"/>
      <c r="G42" s="51"/>
      <c r="H42" s="51"/>
      <c r="I42" s="51"/>
      <c r="J42" s="51"/>
      <c r="K42" s="52"/>
    </row>
    <row r="43">
      <c r="A43" s="9" t="s">
        <v>125</v>
      </c>
      <c r="B43" s="10" t="s">
        <v>126</v>
      </c>
      <c r="C43" s="14" t="s">
        <v>127</v>
      </c>
      <c r="D43" s="10"/>
      <c r="E43" s="10" t="s">
        <v>117</v>
      </c>
      <c r="F43" s="45" t="n">
        <v>15</v>
      </c>
      <c r="G43" s="45" t="n">
        <v>0</v>
      </c>
      <c r="H43" s="45">
        <f>F43*AO43</f>
      </c>
      <c r="I43" s="45">
        <f>F43*AP43</f>
      </c>
      <c r="J43" s="45">
        <f>F43*G43</f>
      </c>
      <c r="K43" s="46" t="s">
        <v>55</v>
      </c>
      <c r="Z43" s="45">
        <f>IF(AQ43="5",BJ43,0)</f>
      </c>
      <c r="AB43" s="45">
        <f>IF(AQ43="1",BH43,0)</f>
      </c>
      <c r="AC43" s="45">
        <f>IF(AQ43="1",BI43,0)</f>
      </c>
      <c r="AD43" s="45">
        <f>IF(AQ43="7",BH43,0)</f>
      </c>
      <c r="AE43" s="45">
        <f>IF(AQ43="7",BI43,0)</f>
      </c>
      <c r="AF43" s="45">
        <f>IF(AQ43="2",BH43,0)</f>
      </c>
      <c r="AG43" s="45">
        <f>IF(AQ43="2",BI43,0)</f>
      </c>
      <c r="AH43" s="45">
        <f>IF(AQ43="0",BJ43,0)</f>
      </c>
      <c r="AI43" s="28" t="s">
        <v>48</v>
      </c>
      <c r="AJ43" s="45">
        <f>IF(AN43=0,J43,0)</f>
      </c>
      <c r="AK43" s="45">
        <f>IF(AN43=12,J43,0)</f>
      </c>
      <c r="AL43" s="45">
        <f>IF(AN43=21,J43,0)</f>
      </c>
      <c r="AN43" s="45" t="n">
        <v>21</v>
      </c>
      <c r="AO43" s="45">
        <f>G43*0.337468031</f>
      </c>
      <c r="AP43" s="45">
        <f>G43*(1-0.337468031)</f>
      </c>
      <c r="AQ43" s="47" t="s">
        <v>61</v>
      </c>
      <c r="AV43" s="45">
        <f>AW43+AX43</f>
      </c>
      <c r="AW43" s="45">
        <f>F43*AO43</f>
      </c>
      <c r="AX43" s="45">
        <f>F43*AP43</f>
      </c>
      <c r="AY43" s="47" t="s">
        <v>75</v>
      </c>
      <c r="AZ43" s="47" t="s">
        <v>57</v>
      </c>
      <c r="BA43" s="28" t="s">
        <v>58</v>
      </c>
      <c r="BC43" s="45">
        <f>AW43+AX43</f>
      </c>
      <c r="BD43" s="45">
        <f>G43/(100-BE43)*100</f>
      </c>
      <c r="BE43" s="45" t="n">
        <v>0</v>
      </c>
      <c r="BF43" s="45">
        <f>43</f>
      </c>
      <c r="BH43" s="45">
        <f>F43*AO43</f>
      </c>
      <c r="BI43" s="45">
        <f>F43*AP43</f>
      </c>
      <c r="BJ43" s="45">
        <f>F43*G43</f>
      </c>
      <c r="BK43" s="45"/>
      <c r="BL43" s="45"/>
      <c r="BW43" s="45" t="n">
        <v>21</v>
      </c>
      <c r="BX43" s="14" t="s">
        <v>127</v>
      </c>
    </row>
    <row r="44" customHeight="true" ht="13.5">
      <c r="A44" s="48"/>
      <c r="B44" s="49" t="s">
        <v>59</v>
      </c>
      <c r="C44" s="50" t="s">
        <v>128</v>
      </c>
      <c r="D44" s="51"/>
      <c r="E44" s="51"/>
      <c r="F44" s="51"/>
      <c r="G44" s="51"/>
      <c r="H44" s="51"/>
      <c r="I44" s="51"/>
      <c r="J44" s="51"/>
      <c r="K44" s="52"/>
    </row>
    <row r="45">
      <c r="A45" s="9" t="s">
        <v>129</v>
      </c>
      <c r="B45" s="10" t="s">
        <v>130</v>
      </c>
      <c r="C45" s="14" t="s">
        <v>131</v>
      </c>
      <c r="D45" s="10"/>
      <c r="E45" s="10" t="s">
        <v>117</v>
      </c>
      <c r="F45" s="45" t="n">
        <v>5</v>
      </c>
      <c r="G45" s="45" t="n">
        <v>0</v>
      </c>
      <c r="H45" s="45">
        <f>F45*AO45</f>
      </c>
      <c r="I45" s="45">
        <f>F45*AP45</f>
      </c>
      <c r="J45" s="45">
        <f>F45*G45</f>
      </c>
      <c r="K45" s="46" t="s">
        <v>55</v>
      </c>
      <c r="Z45" s="45">
        <f>IF(AQ45="5",BJ45,0)</f>
      </c>
      <c r="AB45" s="45">
        <f>IF(AQ45="1",BH45,0)</f>
      </c>
      <c r="AC45" s="45">
        <f>IF(AQ45="1",BI45,0)</f>
      </c>
      <c r="AD45" s="45">
        <f>IF(AQ45="7",BH45,0)</f>
      </c>
      <c r="AE45" s="45">
        <f>IF(AQ45="7",BI45,0)</f>
      </c>
      <c r="AF45" s="45">
        <f>IF(AQ45="2",BH45,0)</f>
      </c>
      <c r="AG45" s="45">
        <f>IF(AQ45="2",BI45,0)</f>
      </c>
      <c r="AH45" s="45">
        <f>IF(AQ45="0",BJ45,0)</f>
      </c>
      <c r="AI45" s="28" t="s">
        <v>48</v>
      </c>
      <c r="AJ45" s="45">
        <f>IF(AN45=0,J45,0)</f>
      </c>
      <c r="AK45" s="45">
        <f>IF(AN45=12,J45,0)</f>
      </c>
      <c r="AL45" s="45">
        <f>IF(AN45=21,J45,0)</f>
      </c>
      <c r="AN45" s="45" t="n">
        <v>21</v>
      </c>
      <c r="AO45" s="45">
        <f>G45*0</f>
      </c>
      <c r="AP45" s="45">
        <f>G45*(1-0)</f>
      </c>
      <c r="AQ45" s="47" t="s">
        <v>61</v>
      </c>
      <c r="AV45" s="45">
        <f>AW45+AX45</f>
      </c>
      <c r="AW45" s="45">
        <f>F45*AO45</f>
      </c>
      <c r="AX45" s="45">
        <f>F45*AP45</f>
      </c>
      <c r="AY45" s="47" t="s">
        <v>75</v>
      </c>
      <c r="AZ45" s="47" t="s">
        <v>57</v>
      </c>
      <c r="BA45" s="28" t="s">
        <v>58</v>
      </c>
      <c r="BC45" s="45">
        <f>AW45+AX45</f>
      </c>
      <c r="BD45" s="45">
        <f>G45/(100-BE45)*100</f>
      </c>
      <c r="BE45" s="45" t="n">
        <v>0</v>
      </c>
      <c r="BF45" s="45">
        <f>45</f>
      </c>
      <c r="BH45" s="45">
        <f>F45*AO45</f>
      </c>
      <c r="BI45" s="45">
        <f>F45*AP45</f>
      </c>
      <c r="BJ45" s="45">
        <f>F45*G45</f>
      </c>
      <c r="BK45" s="45"/>
      <c r="BL45" s="45"/>
      <c r="BW45" s="45" t="n">
        <v>21</v>
      </c>
      <c r="BX45" s="14" t="s">
        <v>131</v>
      </c>
    </row>
    <row r="46">
      <c r="A46" s="9" t="s">
        <v>132</v>
      </c>
      <c r="B46" s="10" t="s">
        <v>133</v>
      </c>
      <c r="C46" s="14" t="s">
        <v>134</v>
      </c>
      <c r="D46" s="10"/>
      <c r="E46" s="10" t="s">
        <v>117</v>
      </c>
      <c r="F46" s="45" t="n">
        <v>15</v>
      </c>
      <c r="G46" s="45" t="n">
        <v>0</v>
      </c>
      <c r="H46" s="45">
        <f>F46*AO46</f>
      </c>
      <c r="I46" s="45">
        <f>F46*AP46</f>
      </c>
      <c r="J46" s="45">
        <f>F46*G46</f>
      </c>
      <c r="K46" s="46" t="s">
        <v>55</v>
      </c>
      <c r="Z46" s="45">
        <f>IF(AQ46="5",BJ46,0)</f>
      </c>
      <c r="AB46" s="45">
        <f>IF(AQ46="1",BH46,0)</f>
      </c>
      <c r="AC46" s="45">
        <f>IF(AQ46="1",BI46,0)</f>
      </c>
      <c r="AD46" s="45">
        <f>IF(AQ46="7",BH46,0)</f>
      </c>
      <c r="AE46" s="45">
        <f>IF(AQ46="7",BI46,0)</f>
      </c>
      <c r="AF46" s="45">
        <f>IF(AQ46="2",BH46,0)</f>
      </c>
      <c r="AG46" s="45">
        <f>IF(AQ46="2",BI46,0)</f>
      </c>
      <c r="AH46" s="45">
        <f>IF(AQ46="0",BJ46,0)</f>
      </c>
      <c r="AI46" s="28" t="s">
        <v>48</v>
      </c>
      <c r="AJ46" s="45">
        <f>IF(AN46=0,J46,0)</f>
      </c>
      <c r="AK46" s="45">
        <f>IF(AN46=12,J46,0)</f>
      </c>
      <c r="AL46" s="45">
        <f>IF(AN46=21,J46,0)</f>
      </c>
      <c r="AN46" s="45" t="n">
        <v>21</v>
      </c>
      <c r="AO46" s="45">
        <f>G46*0.699071429</f>
      </c>
      <c r="AP46" s="45">
        <f>G46*(1-0.699071429)</f>
      </c>
      <c r="AQ46" s="47" t="s">
        <v>61</v>
      </c>
      <c r="AV46" s="45">
        <f>AW46+AX46</f>
      </c>
      <c r="AW46" s="45">
        <f>F46*AO46</f>
      </c>
      <c r="AX46" s="45">
        <f>F46*AP46</f>
      </c>
      <c r="AY46" s="47" t="s">
        <v>75</v>
      </c>
      <c r="AZ46" s="47" t="s">
        <v>57</v>
      </c>
      <c r="BA46" s="28" t="s">
        <v>58</v>
      </c>
      <c r="BC46" s="45">
        <f>AW46+AX46</f>
      </c>
      <c r="BD46" s="45">
        <f>G46/(100-BE46)*100</f>
      </c>
      <c r="BE46" s="45" t="n">
        <v>0</v>
      </c>
      <c r="BF46" s="45">
        <f>46</f>
      </c>
      <c r="BH46" s="45">
        <f>F46*AO46</f>
      </c>
      <c r="BI46" s="45">
        <f>F46*AP46</f>
      </c>
      <c r="BJ46" s="45">
        <f>F46*G46</f>
      </c>
      <c r="BK46" s="45"/>
      <c r="BL46" s="45"/>
      <c r="BW46" s="45" t="n">
        <v>21</v>
      </c>
      <c r="BX46" s="14" t="s">
        <v>134</v>
      </c>
    </row>
    <row r="47" customHeight="true" ht="13.5">
      <c r="A47" s="48"/>
      <c r="B47" s="49" t="s">
        <v>59</v>
      </c>
      <c r="C47" s="50" t="s">
        <v>135</v>
      </c>
      <c r="D47" s="51"/>
      <c r="E47" s="51"/>
      <c r="F47" s="51"/>
      <c r="G47" s="51"/>
      <c r="H47" s="51"/>
      <c r="I47" s="51"/>
      <c r="J47" s="51"/>
      <c r="K47" s="52"/>
    </row>
    <row r="48">
      <c r="A48" s="9" t="s">
        <v>136</v>
      </c>
      <c r="B48" s="10" t="s">
        <v>137</v>
      </c>
      <c r="C48" s="14" t="s">
        <v>138</v>
      </c>
      <c r="D48" s="10"/>
      <c r="E48" s="10" t="s">
        <v>117</v>
      </c>
      <c r="F48" s="45" t="n">
        <v>100</v>
      </c>
      <c r="G48" s="45" t="n">
        <v>0</v>
      </c>
      <c r="H48" s="45">
        <f>F48*AO48</f>
      </c>
      <c r="I48" s="45">
        <f>F48*AP48</f>
      </c>
      <c r="J48" s="45">
        <f>F48*G48</f>
      </c>
      <c r="K48" s="46" t="s">
        <v>55</v>
      </c>
      <c r="Z48" s="45">
        <f>IF(AQ48="5",BJ48,0)</f>
      </c>
      <c r="AB48" s="45">
        <f>IF(AQ48="1",BH48,0)</f>
      </c>
      <c r="AC48" s="45">
        <f>IF(AQ48="1",BI48,0)</f>
      </c>
      <c r="AD48" s="45">
        <f>IF(AQ48="7",BH48,0)</f>
      </c>
      <c r="AE48" s="45">
        <f>IF(AQ48="7",BI48,0)</f>
      </c>
      <c r="AF48" s="45">
        <f>IF(AQ48="2",BH48,0)</f>
      </c>
      <c r="AG48" s="45">
        <f>IF(AQ48="2",BI48,0)</f>
      </c>
      <c r="AH48" s="45">
        <f>IF(AQ48="0",BJ48,0)</f>
      </c>
      <c r="AI48" s="28" t="s">
        <v>48</v>
      </c>
      <c r="AJ48" s="45">
        <f>IF(AN48=0,J48,0)</f>
      </c>
      <c r="AK48" s="45">
        <f>IF(AN48=12,J48,0)</f>
      </c>
      <c r="AL48" s="45">
        <f>IF(AN48=21,J48,0)</f>
      </c>
      <c r="AN48" s="45" t="n">
        <v>21</v>
      </c>
      <c r="AO48" s="45">
        <f>G48*0.22803838</f>
      </c>
      <c r="AP48" s="45">
        <f>G48*(1-0.22803838)</f>
      </c>
      <c r="AQ48" s="47" t="s">
        <v>61</v>
      </c>
      <c r="AV48" s="45">
        <f>AW48+AX48</f>
      </c>
      <c r="AW48" s="45">
        <f>F48*AO48</f>
      </c>
      <c r="AX48" s="45">
        <f>F48*AP48</f>
      </c>
      <c r="AY48" s="47" t="s">
        <v>75</v>
      </c>
      <c r="AZ48" s="47" t="s">
        <v>57</v>
      </c>
      <c r="BA48" s="28" t="s">
        <v>58</v>
      </c>
      <c r="BC48" s="45">
        <f>AW48+AX48</f>
      </c>
      <c r="BD48" s="45">
        <f>G48/(100-BE48)*100</f>
      </c>
      <c r="BE48" s="45" t="n">
        <v>0</v>
      </c>
      <c r="BF48" s="45">
        <f>48</f>
      </c>
      <c r="BH48" s="45">
        <f>F48*AO48</f>
      </c>
      <c r="BI48" s="45">
        <f>F48*AP48</f>
      </c>
      <c r="BJ48" s="45">
        <f>F48*G48</f>
      </c>
      <c r="BK48" s="45"/>
      <c r="BL48" s="45"/>
      <c r="BW48" s="45" t="n">
        <v>21</v>
      </c>
      <c r="BX48" s="14" t="s">
        <v>138</v>
      </c>
    </row>
    <row r="49" customHeight="true" ht="13.5">
      <c r="A49" s="48"/>
      <c r="B49" s="49" t="s">
        <v>59</v>
      </c>
      <c r="C49" s="50" t="s">
        <v>139</v>
      </c>
      <c r="D49" s="51"/>
      <c r="E49" s="51"/>
      <c r="F49" s="51"/>
      <c r="G49" s="51"/>
      <c r="H49" s="51"/>
      <c r="I49" s="51"/>
      <c r="J49" s="51"/>
      <c r="K49" s="52"/>
    </row>
    <row r="50">
      <c r="A50" s="9" t="s">
        <v>140</v>
      </c>
      <c r="B50" s="10" t="s">
        <v>141</v>
      </c>
      <c r="C50" s="14" t="s">
        <v>142</v>
      </c>
      <c r="D50" s="10"/>
      <c r="E50" s="10" t="s">
        <v>74</v>
      </c>
      <c r="F50" s="45" t="n">
        <v>68</v>
      </c>
      <c r="G50" s="45" t="n">
        <v>0</v>
      </c>
      <c r="H50" s="45">
        <f>F50*AO50</f>
      </c>
      <c r="I50" s="45">
        <f>F50*AP50</f>
      </c>
      <c r="J50" s="45">
        <f>F50*G50</f>
      </c>
      <c r="K50" s="46" t="s">
        <v>55</v>
      </c>
      <c r="Z50" s="45">
        <f>IF(AQ50="5",BJ50,0)</f>
      </c>
      <c r="AB50" s="45">
        <f>IF(AQ50="1",BH50,0)</f>
      </c>
      <c r="AC50" s="45">
        <f>IF(AQ50="1",BI50,0)</f>
      </c>
      <c r="AD50" s="45">
        <f>IF(AQ50="7",BH50,0)</f>
      </c>
      <c r="AE50" s="45">
        <f>IF(AQ50="7",BI50,0)</f>
      </c>
      <c r="AF50" s="45">
        <f>IF(AQ50="2",BH50,0)</f>
      </c>
      <c r="AG50" s="45">
        <f>IF(AQ50="2",BI50,0)</f>
      </c>
      <c r="AH50" s="45">
        <f>IF(AQ50="0",BJ50,0)</f>
      </c>
      <c r="AI50" s="28" t="s">
        <v>48</v>
      </c>
      <c r="AJ50" s="45">
        <f>IF(AN50=0,J50,0)</f>
      </c>
      <c r="AK50" s="45">
        <f>IF(AN50=12,J50,0)</f>
      </c>
      <c r="AL50" s="45">
        <f>IF(AN50=21,J50,0)</f>
      </c>
      <c r="AN50" s="45" t="n">
        <v>21</v>
      </c>
      <c r="AO50" s="45">
        <f>G50*0</f>
      </c>
      <c r="AP50" s="45">
        <f>G50*(1-0)</f>
      </c>
      <c r="AQ50" s="47" t="s">
        <v>61</v>
      </c>
      <c r="AV50" s="45">
        <f>AW50+AX50</f>
      </c>
      <c r="AW50" s="45">
        <f>F50*AO50</f>
      </c>
      <c r="AX50" s="45">
        <f>F50*AP50</f>
      </c>
      <c r="AY50" s="47" t="s">
        <v>75</v>
      </c>
      <c r="AZ50" s="47" t="s">
        <v>57</v>
      </c>
      <c r="BA50" s="28" t="s">
        <v>58</v>
      </c>
      <c r="BC50" s="45">
        <f>AW50+AX50</f>
      </c>
      <c r="BD50" s="45">
        <f>G50/(100-BE50)*100</f>
      </c>
      <c r="BE50" s="45" t="n">
        <v>0</v>
      </c>
      <c r="BF50" s="45">
        <f>50</f>
      </c>
      <c r="BH50" s="45">
        <f>F50*AO50</f>
      </c>
      <c r="BI50" s="45">
        <f>F50*AP50</f>
      </c>
      <c r="BJ50" s="45">
        <f>F50*G50</f>
      </c>
      <c r="BK50" s="45"/>
      <c r="BL50" s="45"/>
      <c r="BW50" s="45" t="n">
        <v>21</v>
      </c>
      <c r="BX50" s="14" t="s">
        <v>142</v>
      </c>
    </row>
    <row r="51">
      <c r="A51" s="9" t="s">
        <v>143</v>
      </c>
      <c r="B51" s="10" t="s">
        <v>144</v>
      </c>
      <c r="C51" s="14" t="s">
        <v>145</v>
      </c>
      <c r="D51" s="10"/>
      <c r="E51" s="10" t="s">
        <v>74</v>
      </c>
      <c r="F51" s="45" t="n">
        <v>10</v>
      </c>
      <c r="G51" s="45" t="n">
        <v>0</v>
      </c>
      <c r="H51" s="45">
        <f>F51*AO51</f>
      </c>
      <c r="I51" s="45">
        <f>F51*AP51</f>
      </c>
      <c r="J51" s="45">
        <f>F51*G51</f>
      </c>
      <c r="K51" s="46" t="s">
        <v>55</v>
      </c>
      <c r="Z51" s="45">
        <f>IF(AQ51="5",BJ51,0)</f>
      </c>
      <c r="AB51" s="45">
        <f>IF(AQ51="1",BH51,0)</f>
      </c>
      <c r="AC51" s="45">
        <f>IF(AQ51="1",BI51,0)</f>
      </c>
      <c r="AD51" s="45">
        <f>IF(AQ51="7",BH51,0)</f>
      </c>
      <c r="AE51" s="45">
        <f>IF(AQ51="7",BI51,0)</f>
      </c>
      <c r="AF51" s="45">
        <f>IF(AQ51="2",BH51,0)</f>
      </c>
      <c r="AG51" s="45">
        <f>IF(AQ51="2",BI51,0)</f>
      </c>
      <c r="AH51" s="45">
        <f>IF(AQ51="0",BJ51,0)</f>
      </c>
      <c r="AI51" s="28" t="s">
        <v>48</v>
      </c>
      <c r="AJ51" s="45">
        <f>IF(AN51=0,J51,0)</f>
      </c>
      <c r="AK51" s="45">
        <f>IF(AN51=12,J51,0)</f>
      </c>
      <c r="AL51" s="45">
        <f>IF(AN51=21,J51,0)</f>
      </c>
      <c r="AN51" s="45" t="n">
        <v>21</v>
      </c>
      <c r="AO51" s="45">
        <f>G51*0</f>
      </c>
      <c r="AP51" s="45">
        <f>G51*(1-0)</f>
      </c>
      <c r="AQ51" s="47" t="s">
        <v>61</v>
      </c>
      <c r="AV51" s="45">
        <f>AW51+AX51</f>
      </c>
      <c r="AW51" s="45">
        <f>F51*AO51</f>
      </c>
      <c r="AX51" s="45">
        <f>F51*AP51</f>
      </c>
      <c r="AY51" s="47" t="s">
        <v>75</v>
      </c>
      <c r="AZ51" s="47" t="s">
        <v>57</v>
      </c>
      <c r="BA51" s="28" t="s">
        <v>58</v>
      </c>
      <c r="BC51" s="45">
        <f>AW51+AX51</f>
      </c>
      <c r="BD51" s="45">
        <f>G51/(100-BE51)*100</f>
      </c>
      <c r="BE51" s="45" t="n">
        <v>0</v>
      </c>
      <c r="BF51" s="45">
        <f>51</f>
      </c>
      <c r="BH51" s="45">
        <f>F51*AO51</f>
      </c>
      <c r="BI51" s="45">
        <f>F51*AP51</f>
      </c>
      <c r="BJ51" s="45">
        <f>F51*G51</f>
      </c>
      <c r="BK51" s="45"/>
      <c r="BL51" s="45"/>
      <c r="BW51" s="45" t="n">
        <v>21</v>
      </c>
      <c r="BX51" s="14" t="s">
        <v>145</v>
      </c>
    </row>
    <row r="52">
      <c r="A52" s="9" t="s">
        <v>146</v>
      </c>
      <c r="B52" s="10" t="s">
        <v>147</v>
      </c>
      <c r="C52" s="14" t="s">
        <v>148</v>
      </c>
      <c r="D52" s="10"/>
      <c r="E52" s="10" t="s">
        <v>117</v>
      </c>
      <c r="F52" s="45" t="n">
        <v>35</v>
      </c>
      <c r="G52" s="45" t="n">
        <v>0</v>
      </c>
      <c r="H52" s="45">
        <f>F52*AO52</f>
      </c>
      <c r="I52" s="45">
        <f>F52*AP52</f>
      </c>
      <c r="J52" s="45">
        <f>F52*G52</f>
      </c>
      <c r="K52" s="46" t="s">
        <v>55</v>
      </c>
      <c r="Z52" s="45">
        <f>IF(AQ52="5",BJ52,0)</f>
      </c>
      <c r="AB52" s="45">
        <f>IF(AQ52="1",BH52,0)</f>
      </c>
      <c r="AC52" s="45">
        <f>IF(AQ52="1",BI52,0)</f>
      </c>
      <c r="AD52" s="45">
        <f>IF(AQ52="7",BH52,0)</f>
      </c>
      <c r="AE52" s="45">
        <f>IF(AQ52="7",BI52,0)</f>
      </c>
      <c r="AF52" s="45">
        <f>IF(AQ52="2",BH52,0)</f>
      </c>
      <c r="AG52" s="45">
        <f>IF(AQ52="2",BI52,0)</f>
      </c>
      <c r="AH52" s="45">
        <f>IF(AQ52="0",BJ52,0)</f>
      </c>
      <c r="AI52" s="28" t="s">
        <v>48</v>
      </c>
      <c r="AJ52" s="45">
        <f>IF(AN52=0,J52,0)</f>
      </c>
      <c r="AK52" s="45">
        <f>IF(AN52=12,J52,0)</f>
      </c>
      <c r="AL52" s="45">
        <f>IF(AN52=21,J52,0)</f>
      </c>
      <c r="AN52" s="45" t="n">
        <v>21</v>
      </c>
      <c r="AO52" s="45">
        <f>G52*0.361857351</f>
      </c>
      <c r="AP52" s="45">
        <f>G52*(1-0.361857351)</f>
      </c>
      <c r="AQ52" s="47" t="s">
        <v>61</v>
      </c>
      <c r="AV52" s="45">
        <f>AW52+AX52</f>
      </c>
      <c r="AW52" s="45">
        <f>F52*AO52</f>
      </c>
      <c r="AX52" s="45">
        <f>F52*AP52</f>
      </c>
      <c r="AY52" s="47" t="s">
        <v>75</v>
      </c>
      <c r="AZ52" s="47" t="s">
        <v>57</v>
      </c>
      <c r="BA52" s="28" t="s">
        <v>58</v>
      </c>
      <c r="BC52" s="45">
        <f>AW52+AX52</f>
      </c>
      <c r="BD52" s="45">
        <f>G52/(100-BE52)*100</f>
      </c>
      <c r="BE52" s="45" t="n">
        <v>0</v>
      </c>
      <c r="BF52" s="45">
        <f>52</f>
      </c>
      <c r="BH52" s="45">
        <f>F52*AO52</f>
      </c>
      <c r="BI52" s="45">
        <f>F52*AP52</f>
      </c>
      <c r="BJ52" s="45">
        <f>F52*G52</f>
      </c>
      <c r="BK52" s="45"/>
      <c r="BL52" s="45"/>
      <c r="BW52" s="45" t="n">
        <v>21</v>
      </c>
      <c r="BX52" s="14" t="s">
        <v>148</v>
      </c>
    </row>
    <row r="53" customHeight="true" ht="13.5">
      <c r="A53" s="48"/>
      <c r="B53" s="49" t="s">
        <v>59</v>
      </c>
      <c r="C53" s="50" t="s">
        <v>149</v>
      </c>
      <c r="D53" s="51"/>
      <c r="E53" s="51"/>
      <c r="F53" s="51"/>
      <c r="G53" s="51"/>
      <c r="H53" s="51"/>
      <c r="I53" s="51"/>
      <c r="J53" s="51"/>
      <c r="K53" s="52"/>
    </row>
    <row r="54">
      <c r="A54" s="9" t="s">
        <v>150</v>
      </c>
      <c r="B54" s="10" t="s">
        <v>151</v>
      </c>
      <c r="C54" s="14" t="s">
        <v>152</v>
      </c>
      <c r="D54" s="10"/>
      <c r="E54" s="10" t="s">
        <v>117</v>
      </c>
      <c r="F54" s="45" t="n">
        <v>30</v>
      </c>
      <c r="G54" s="45" t="n">
        <v>0</v>
      </c>
      <c r="H54" s="45">
        <f>F54*AO54</f>
      </c>
      <c r="I54" s="45">
        <f>F54*AP54</f>
      </c>
      <c r="J54" s="45">
        <f>F54*G54</f>
      </c>
      <c r="K54" s="46" t="s">
        <v>55</v>
      </c>
      <c r="Z54" s="45">
        <f>IF(AQ54="5",BJ54,0)</f>
      </c>
      <c r="AB54" s="45">
        <f>IF(AQ54="1",BH54,0)</f>
      </c>
      <c r="AC54" s="45">
        <f>IF(AQ54="1",BI54,0)</f>
      </c>
      <c r="AD54" s="45">
        <f>IF(AQ54="7",BH54,0)</f>
      </c>
      <c r="AE54" s="45">
        <f>IF(AQ54="7",BI54,0)</f>
      </c>
      <c r="AF54" s="45">
        <f>IF(AQ54="2",BH54,0)</f>
      </c>
      <c r="AG54" s="45">
        <f>IF(AQ54="2",BI54,0)</f>
      </c>
      <c r="AH54" s="45">
        <f>IF(AQ54="0",BJ54,0)</f>
      </c>
      <c r="AI54" s="28" t="s">
        <v>48</v>
      </c>
      <c r="AJ54" s="45">
        <f>IF(AN54=0,J54,0)</f>
      </c>
      <c r="AK54" s="45">
        <f>IF(AN54=12,J54,0)</f>
      </c>
      <c r="AL54" s="45">
        <f>IF(AN54=21,J54,0)</f>
      </c>
      <c r="AN54" s="45" t="n">
        <v>21</v>
      </c>
      <c r="AO54" s="45">
        <f>G54*0.065153854</f>
      </c>
      <c r="AP54" s="45">
        <f>G54*(1-0.065153854)</f>
      </c>
      <c r="AQ54" s="47" t="s">
        <v>61</v>
      </c>
      <c r="AV54" s="45">
        <f>AW54+AX54</f>
      </c>
      <c r="AW54" s="45">
        <f>F54*AO54</f>
      </c>
      <c r="AX54" s="45">
        <f>F54*AP54</f>
      </c>
      <c r="AY54" s="47" t="s">
        <v>75</v>
      </c>
      <c r="AZ54" s="47" t="s">
        <v>57</v>
      </c>
      <c r="BA54" s="28" t="s">
        <v>58</v>
      </c>
      <c r="BC54" s="45">
        <f>AW54+AX54</f>
      </c>
      <c r="BD54" s="45">
        <f>G54/(100-BE54)*100</f>
      </c>
      <c r="BE54" s="45" t="n">
        <v>0</v>
      </c>
      <c r="BF54" s="45">
        <f>54</f>
      </c>
      <c r="BH54" s="45">
        <f>F54*AO54</f>
      </c>
      <c r="BI54" s="45">
        <f>F54*AP54</f>
      </c>
      <c r="BJ54" s="45">
        <f>F54*G54</f>
      </c>
      <c r="BK54" s="45"/>
      <c r="BL54" s="45"/>
      <c r="BW54" s="45" t="n">
        <v>21</v>
      </c>
      <c r="BX54" s="14" t="s">
        <v>152</v>
      </c>
    </row>
    <row r="55" customHeight="true" ht="13.5">
      <c r="A55" s="48"/>
      <c r="B55" s="49" t="s">
        <v>59</v>
      </c>
      <c r="C55" s="50" t="s">
        <v>153</v>
      </c>
      <c r="D55" s="51"/>
      <c r="E55" s="51"/>
      <c r="F55" s="51"/>
      <c r="G55" s="51"/>
      <c r="H55" s="51"/>
      <c r="I55" s="51"/>
      <c r="J55" s="51"/>
      <c r="K55" s="52"/>
    </row>
    <row r="56">
      <c r="A56" s="9" t="s">
        <v>154</v>
      </c>
      <c r="B56" s="10" t="s">
        <v>155</v>
      </c>
      <c r="C56" s="14" t="s">
        <v>152</v>
      </c>
      <c r="D56" s="10"/>
      <c r="E56" s="10" t="s">
        <v>117</v>
      </c>
      <c r="F56" s="45" t="n">
        <v>20</v>
      </c>
      <c r="G56" s="45" t="n">
        <v>0</v>
      </c>
      <c r="H56" s="45">
        <f>F56*AO56</f>
      </c>
      <c r="I56" s="45">
        <f>F56*AP56</f>
      </c>
      <c r="J56" s="45">
        <f>F56*G56</f>
      </c>
      <c r="K56" s="46" t="s">
        <v>55</v>
      </c>
      <c r="Z56" s="45">
        <f>IF(AQ56="5",BJ56,0)</f>
      </c>
      <c r="AB56" s="45">
        <f>IF(AQ56="1",BH56,0)</f>
      </c>
      <c r="AC56" s="45">
        <f>IF(AQ56="1",BI56,0)</f>
      </c>
      <c r="AD56" s="45">
        <f>IF(AQ56="7",BH56,0)</f>
      </c>
      <c r="AE56" s="45">
        <f>IF(AQ56="7",BI56,0)</f>
      </c>
      <c r="AF56" s="45">
        <f>IF(AQ56="2",BH56,0)</f>
      </c>
      <c r="AG56" s="45">
        <f>IF(AQ56="2",BI56,0)</f>
      </c>
      <c r="AH56" s="45">
        <f>IF(AQ56="0",BJ56,0)</f>
      </c>
      <c r="AI56" s="28" t="s">
        <v>48</v>
      </c>
      <c r="AJ56" s="45">
        <f>IF(AN56=0,J56,0)</f>
      </c>
      <c r="AK56" s="45">
        <f>IF(AN56=12,J56,0)</f>
      </c>
      <c r="AL56" s="45">
        <f>IF(AN56=21,J56,0)</f>
      </c>
      <c r="AN56" s="45" t="n">
        <v>21</v>
      </c>
      <c r="AO56" s="45">
        <f>G56*0.075289763</f>
      </c>
      <c r="AP56" s="45">
        <f>G56*(1-0.075289763)</f>
      </c>
      <c r="AQ56" s="47" t="s">
        <v>61</v>
      </c>
      <c r="AV56" s="45">
        <f>AW56+AX56</f>
      </c>
      <c r="AW56" s="45">
        <f>F56*AO56</f>
      </c>
      <c r="AX56" s="45">
        <f>F56*AP56</f>
      </c>
      <c r="AY56" s="47" t="s">
        <v>75</v>
      </c>
      <c r="AZ56" s="47" t="s">
        <v>57</v>
      </c>
      <c r="BA56" s="28" t="s">
        <v>58</v>
      </c>
      <c r="BC56" s="45">
        <f>AW56+AX56</f>
      </c>
      <c r="BD56" s="45">
        <f>G56/(100-BE56)*100</f>
      </c>
      <c r="BE56" s="45" t="n">
        <v>0</v>
      </c>
      <c r="BF56" s="45">
        <f>56</f>
      </c>
      <c r="BH56" s="45">
        <f>F56*AO56</f>
      </c>
      <c r="BI56" s="45">
        <f>F56*AP56</f>
      </c>
      <c r="BJ56" s="45">
        <f>F56*G56</f>
      </c>
      <c r="BK56" s="45"/>
      <c r="BL56" s="45"/>
      <c r="BW56" s="45" t="n">
        <v>21</v>
      </c>
      <c r="BX56" s="14" t="s">
        <v>152</v>
      </c>
    </row>
    <row r="57" customHeight="true" ht="13.5">
      <c r="A57" s="48"/>
      <c r="B57" s="49" t="s">
        <v>59</v>
      </c>
      <c r="C57" s="50" t="s">
        <v>156</v>
      </c>
      <c r="D57" s="51"/>
      <c r="E57" s="51"/>
      <c r="F57" s="51"/>
      <c r="G57" s="51"/>
      <c r="H57" s="51"/>
      <c r="I57" s="51"/>
      <c r="J57" s="51"/>
      <c r="K57" s="52"/>
    </row>
    <row r="58">
      <c r="A58" s="9" t="s">
        <v>157</v>
      </c>
      <c r="B58" s="10" t="s">
        <v>158</v>
      </c>
      <c r="C58" s="14" t="s">
        <v>159</v>
      </c>
      <c r="D58" s="10"/>
      <c r="E58" s="10" t="s">
        <v>74</v>
      </c>
      <c r="F58" s="45" t="n">
        <v>2</v>
      </c>
      <c r="G58" s="45" t="n">
        <v>0</v>
      </c>
      <c r="H58" s="45">
        <f>F58*AO58</f>
      </c>
      <c r="I58" s="45">
        <f>F58*AP58</f>
      </c>
      <c r="J58" s="45">
        <f>F58*G58</f>
      </c>
      <c r="K58" s="46" t="s">
        <v>55</v>
      </c>
      <c r="Z58" s="45">
        <f>IF(AQ58="5",BJ58,0)</f>
      </c>
      <c r="AB58" s="45">
        <f>IF(AQ58="1",BH58,0)</f>
      </c>
      <c r="AC58" s="45">
        <f>IF(AQ58="1",BI58,0)</f>
      </c>
      <c r="AD58" s="45">
        <f>IF(AQ58="7",BH58,0)</f>
      </c>
      <c r="AE58" s="45">
        <f>IF(AQ58="7",BI58,0)</f>
      </c>
      <c r="AF58" s="45">
        <f>IF(AQ58="2",BH58,0)</f>
      </c>
      <c r="AG58" s="45">
        <f>IF(AQ58="2",BI58,0)</f>
      </c>
      <c r="AH58" s="45">
        <f>IF(AQ58="0",BJ58,0)</f>
      </c>
      <c r="AI58" s="28" t="s">
        <v>48</v>
      </c>
      <c r="AJ58" s="45">
        <f>IF(AN58=0,J58,0)</f>
      </c>
      <c r="AK58" s="45">
        <f>IF(AN58=12,J58,0)</f>
      </c>
      <c r="AL58" s="45">
        <f>IF(AN58=21,J58,0)</f>
      </c>
      <c r="AN58" s="45" t="n">
        <v>21</v>
      </c>
      <c r="AO58" s="45">
        <f>G58*0.29742224</f>
      </c>
      <c r="AP58" s="45">
        <f>G58*(1-0.29742224)</f>
      </c>
      <c r="AQ58" s="47" t="s">
        <v>61</v>
      </c>
      <c r="AV58" s="45">
        <f>AW58+AX58</f>
      </c>
      <c r="AW58" s="45">
        <f>F58*AO58</f>
      </c>
      <c r="AX58" s="45">
        <f>F58*AP58</f>
      </c>
      <c r="AY58" s="47" t="s">
        <v>75</v>
      </c>
      <c r="AZ58" s="47" t="s">
        <v>57</v>
      </c>
      <c r="BA58" s="28" t="s">
        <v>58</v>
      </c>
      <c r="BC58" s="45">
        <f>AW58+AX58</f>
      </c>
      <c r="BD58" s="45">
        <f>G58/(100-BE58)*100</f>
      </c>
      <c r="BE58" s="45" t="n">
        <v>0</v>
      </c>
      <c r="BF58" s="45">
        <f>58</f>
      </c>
      <c r="BH58" s="45">
        <f>F58*AO58</f>
      </c>
      <c r="BI58" s="45">
        <f>F58*AP58</f>
      </c>
      <c r="BJ58" s="45">
        <f>F58*G58</f>
      </c>
      <c r="BK58" s="45"/>
      <c r="BL58" s="45"/>
      <c r="BW58" s="45" t="n">
        <v>21</v>
      </c>
      <c r="BX58" s="14" t="s">
        <v>159</v>
      </c>
    </row>
    <row r="59" customHeight="true" ht="13.5">
      <c r="A59" s="48"/>
      <c r="B59" s="49" t="s">
        <v>59</v>
      </c>
      <c r="C59" s="50" t="s">
        <v>160</v>
      </c>
      <c r="D59" s="51"/>
      <c r="E59" s="51"/>
      <c r="F59" s="51"/>
      <c r="G59" s="51"/>
      <c r="H59" s="51"/>
      <c r="I59" s="51"/>
      <c r="J59" s="51"/>
      <c r="K59" s="52"/>
    </row>
    <row r="60">
      <c r="A60" s="9" t="s">
        <v>161</v>
      </c>
      <c r="B60" s="10" t="s">
        <v>162</v>
      </c>
      <c r="C60" s="14" t="s">
        <v>163</v>
      </c>
      <c r="D60" s="10"/>
      <c r="E60" s="10" t="s">
        <v>74</v>
      </c>
      <c r="F60" s="45" t="n">
        <v>2</v>
      </c>
      <c r="G60" s="45" t="n">
        <v>0</v>
      </c>
      <c r="H60" s="45">
        <f>F60*AO60</f>
      </c>
      <c r="I60" s="45">
        <f>F60*AP60</f>
      </c>
      <c r="J60" s="45">
        <f>F60*G60</f>
      </c>
      <c r="K60" s="46" t="s">
        <v>55</v>
      </c>
      <c r="Z60" s="45">
        <f>IF(AQ60="5",BJ60,0)</f>
      </c>
      <c r="AB60" s="45">
        <f>IF(AQ60="1",BH60,0)</f>
      </c>
      <c r="AC60" s="45">
        <f>IF(AQ60="1",BI60,0)</f>
      </c>
      <c r="AD60" s="45">
        <f>IF(AQ60="7",BH60,0)</f>
      </c>
      <c r="AE60" s="45">
        <f>IF(AQ60="7",BI60,0)</f>
      </c>
      <c r="AF60" s="45">
        <f>IF(AQ60="2",BH60,0)</f>
      </c>
      <c r="AG60" s="45">
        <f>IF(AQ60="2",BI60,0)</f>
      </c>
      <c r="AH60" s="45">
        <f>IF(AQ60="0",BJ60,0)</f>
      </c>
      <c r="AI60" s="28" t="s">
        <v>48</v>
      </c>
      <c r="AJ60" s="45">
        <f>IF(AN60=0,J60,0)</f>
      </c>
      <c r="AK60" s="45">
        <f>IF(AN60=12,J60,0)</f>
      </c>
      <c r="AL60" s="45">
        <f>IF(AN60=21,J60,0)</f>
      </c>
      <c r="AN60" s="45" t="n">
        <v>21</v>
      </c>
      <c r="AO60" s="45">
        <f>G60*0.450231788</f>
      </c>
      <c r="AP60" s="45">
        <f>G60*(1-0.450231788)</f>
      </c>
      <c r="AQ60" s="47" t="s">
        <v>61</v>
      </c>
      <c r="AV60" s="45">
        <f>AW60+AX60</f>
      </c>
      <c r="AW60" s="45">
        <f>F60*AO60</f>
      </c>
      <c r="AX60" s="45">
        <f>F60*AP60</f>
      </c>
      <c r="AY60" s="47" t="s">
        <v>75</v>
      </c>
      <c r="AZ60" s="47" t="s">
        <v>57</v>
      </c>
      <c r="BA60" s="28" t="s">
        <v>58</v>
      </c>
      <c r="BC60" s="45">
        <f>AW60+AX60</f>
      </c>
      <c r="BD60" s="45">
        <f>G60/(100-BE60)*100</f>
      </c>
      <c r="BE60" s="45" t="n">
        <v>0</v>
      </c>
      <c r="BF60" s="45">
        <f>60</f>
      </c>
      <c r="BH60" s="45">
        <f>F60*AO60</f>
      </c>
      <c r="BI60" s="45">
        <f>F60*AP60</f>
      </c>
      <c r="BJ60" s="45">
        <f>F60*G60</f>
      </c>
      <c r="BK60" s="45"/>
      <c r="BL60" s="45"/>
      <c r="BW60" s="45" t="n">
        <v>21</v>
      </c>
      <c r="BX60" s="14" t="s">
        <v>163</v>
      </c>
    </row>
    <row r="61" customHeight="true" ht="13.5">
      <c r="A61" s="48"/>
      <c r="B61" s="49" t="s">
        <v>59</v>
      </c>
      <c r="C61" s="50" t="s">
        <v>164</v>
      </c>
      <c r="D61" s="51"/>
      <c r="E61" s="51"/>
      <c r="F61" s="51"/>
      <c r="G61" s="51"/>
      <c r="H61" s="51"/>
      <c r="I61" s="51"/>
      <c r="J61" s="51"/>
      <c r="K61" s="52"/>
    </row>
    <row r="62">
      <c r="A62" s="9" t="s">
        <v>165</v>
      </c>
      <c r="B62" s="10" t="s">
        <v>166</v>
      </c>
      <c r="C62" s="14" t="s">
        <v>167</v>
      </c>
      <c r="D62" s="10"/>
      <c r="E62" s="10" t="s">
        <v>74</v>
      </c>
      <c r="F62" s="45" t="n">
        <v>5</v>
      </c>
      <c r="G62" s="45" t="n">
        <v>0</v>
      </c>
      <c r="H62" s="45">
        <f>F62*AO62</f>
      </c>
      <c r="I62" s="45">
        <f>F62*AP62</f>
      </c>
      <c r="J62" s="45">
        <f>F62*G62</f>
      </c>
      <c r="K62" s="46" t="s">
        <v>55</v>
      </c>
      <c r="Z62" s="45">
        <f>IF(AQ62="5",BJ62,0)</f>
      </c>
      <c r="AB62" s="45">
        <f>IF(AQ62="1",BH62,0)</f>
      </c>
      <c r="AC62" s="45">
        <f>IF(AQ62="1",BI62,0)</f>
      </c>
      <c r="AD62" s="45">
        <f>IF(AQ62="7",BH62,0)</f>
      </c>
      <c r="AE62" s="45">
        <f>IF(AQ62="7",BI62,0)</f>
      </c>
      <c r="AF62" s="45">
        <f>IF(AQ62="2",BH62,0)</f>
      </c>
      <c r="AG62" s="45">
        <f>IF(AQ62="2",BI62,0)</f>
      </c>
      <c r="AH62" s="45">
        <f>IF(AQ62="0",BJ62,0)</f>
      </c>
      <c r="AI62" s="28" t="s">
        <v>48</v>
      </c>
      <c r="AJ62" s="45">
        <f>IF(AN62=0,J62,0)</f>
      </c>
      <c r="AK62" s="45">
        <f>IF(AN62=12,J62,0)</f>
      </c>
      <c r="AL62" s="45">
        <f>IF(AN62=21,J62,0)</f>
      </c>
      <c r="AN62" s="45" t="n">
        <v>21</v>
      </c>
      <c r="AO62" s="45">
        <f>G62*0.096689038</f>
      </c>
      <c r="AP62" s="45">
        <f>G62*(1-0.096689038)</f>
      </c>
      <c r="AQ62" s="47" t="s">
        <v>61</v>
      </c>
      <c r="AV62" s="45">
        <f>AW62+AX62</f>
      </c>
      <c r="AW62" s="45">
        <f>F62*AO62</f>
      </c>
      <c r="AX62" s="45">
        <f>F62*AP62</f>
      </c>
      <c r="AY62" s="47" t="s">
        <v>75</v>
      </c>
      <c r="AZ62" s="47" t="s">
        <v>57</v>
      </c>
      <c r="BA62" s="28" t="s">
        <v>58</v>
      </c>
      <c r="BC62" s="45">
        <f>AW62+AX62</f>
      </c>
      <c r="BD62" s="45">
        <f>G62/(100-BE62)*100</f>
      </c>
      <c r="BE62" s="45" t="n">
        <v>0</v>
      </c>
      <c r="BF62" s="45">
        <f>62</f>
      </c>
      <c r="BH62" s="45">
        <f>F62*AO62</f>
      </c>
      <c r="BI62" s="45">
        <f>F62*AP62</f>
      </c>
      <c r="BJ62" s="45">
        <f>F62*G62</f>
      </c>
      <c r="BK62" s="45"/>
      <c r="BL62" s="45"/>
      <c r="BW62" s="45" t="n">
        <v>21</v>
      </c>
      <c r="BX62" s="14" t="s">
        <v>167</v>
      </c>
    </row>
    <row r="63" customHeight="true" ht="13.5">
      <c r="A63" s="48"/>
      <c r="B63" s="49" t="s">
        <v>59</v>
      </c>
      <c r="C63" s="50" t="s">
        <v>168</v>
      </c>
      <c r="D63" s="51"/>
      <c r="E63" s="51"/>
      <c r="F63" s="51"/>
      <c r="G63" s="51"/>
      <c r="H63" s="51"/>
      <c r="I63" s="51"/>
      <c r="J63" s="51"/>
      <c r="K63" s="52"/>
    </row>
    <row r="64">
      <c r="A64" s="9" t="s">
        <v>169</v>
      </c>
      <c r="B64" s="10" t="s">
        <v>170</v>
      </c>
      <c r="C64" s="14" t="s">
        <v>167</v>
      </c>
      <c r="D64" s="10"/>
      <c r="E64" s="10" t="s">
        <v>74</v>
      </c>
      <c r="F64" s="45" t="n">
        <v>8</v>
      </c>
      <c r="G64" s="45" t="n">
        <v>0</v>
      </c>
      <c r="H64" s="45">
        <f>F64*AO64</f>
      </c>
      <c r="I64" s="45">
        <f>F64*AP64</f>
      </c>
      <c r="J64" s="45">
        <f>F64*G64</f>
      </c>
      <c r="K64" s="46" t="s">
        <v>55</v>
      </c>
      <c r="Z64" s="45">
        <f>IF(AQ64="5",BJ64,0)</f>
      </c>
      <c r="AB64" s="45">
        <f>IF(AQ64="1",BH64,0)</f>
      </c>
      <c r="AC64" s="45">
        <f>IF(AQ64="1",BI64,0)</f>
      </c>
      <c r="AD64" s="45">
        <f>IF(AQ64="7",BH64,0)</f>
      </c>
      <c r="AE64" s="45">
        <f>IF(AQ64="7",BI64,0)</f>
      </c>
      <c r="AF64" s="45">
        <f>IF(AQ64="2",BH64,0)</f>
      </c>
      <c r="AG64" s="45">
        <f>IF(AQ64="2",BI64,0)</f>
      </c>
      <c r="AH64" s="45">
        <f>IF(AQ64="0",BJ64,0)</f>
      </c>
      <c r="AI64" s="28" t="s">
        <v>48</v>
      </c>
      <c r="AJ64" s="45">
        <f>IF(AN64=0,J64,0)</f>
      </c>
      <c r="AK64" s="45">
        <f>IF(AN64=12,J64,0)</f>
      </c>
      <c r="AL64" s="45">
        <f>IF(AN64=21,J64,0)</f>
      </c>
      <c r="AN64" s="45" t="n">
        <v>21</v>
      </c>
      <c r="AO64" s="45">
        <f>G64*0.184363636</f>
      </c>
      <c r="AP64" s="45">
        <f>G64*(1-0.184363636)</f>
      </c>
      <c r="AQ64" s="47" t="s">
        <v>61</v>
      </c>
      <c r="AV64" s="45">
        <f>AW64+AX64</f>
      </c>
      <c r="AW64" s="45">
        <f>F64*AO64</f>
      </c>
      <c r="AX64" s="45">
        <f>F64*AP64</f>
      </c>
      <c r="AY64" s="47" t="s">
        <v>75</v>
      </c>
      <c r="AZ64" s="47" t="s">
        <v>57</v>
      </c>
      <c r="BA64" s="28" t="s">
        <v>58</v>
      </c>
      <c r="BC64" s="45">
        <f>AW64+AX64</f>
      </c>
      <c r="BD64" s="45">
        <f>G64/(100-BE64)*100</f>
      </c>
      <c r="BE64" s="45" t="n">
        <v>0</v>
      </c>
      <c r="BF64" s="45">
        <f>64</f>
      </c>
      <c r="BH64" s="45">
        <f>F64*AO64</f>
      </c>
      <c r="BI64" s="45">
        <f>F64*AP64</f>
      </c>
      <c r="BJ64" s="45">
        <f>F64*G64</f>
      </c>
      <c r="BK64" s="45"/>
      <c r="BL64" s="45"/>
      <c r="BW64" s="45" t="n">
        <v>21</v>
      </c>
      <c r="BX64" s="14" t="s">
        <v>167</v>
      </c>
    </row>
    <row r="65" customHeight="true" ht="13.5">
      <c r="A65" s="48"/>
      <c r="B65" s="49" t="s">
        <v>59</v>
      </c>
      <c r="C65" s="50" t="s">
        <v>171</v>
      </c>
      <c r="D65" s="51"/>
      <c r="E65" s="51"/>
      <c r="F65" s="51"/>
      <c r="G65" s="51"/>
      <c r="H65" s="51"/>
      <c r="I65" s="51"/>
      <c r="J65" s="51"/>
      <c r="K65" s="52"/>
    </row>
    <row r="66">
      <c r="A66" s="53" t="s">
        <v>48</v>
      </c>
      <c r="B66" s="54" t="s">
        <v>172</v>
      </c>
      <c r="C66" s="55" t="s">
        <v>173</v>
      </c>
      <c r="D66" s="54"/>
      <c r="E66" s="56" t="s">
        <v>4</v>
      </c>
      <c r="F66" s="56" t="s">
        <v>4</v>
      </c>
      <c r="G66" s="56" t="s">
        <v>4</v>
      </c>
      <c r="H66" s="2">
        <f>SUM(H67:H67)</f>
      </c>
      <c r="I66" s="2">
        <f>SUM(I67:I67)</f>
      </c>
      <c r="J66" s="2">
        <f>SUM(J67:J67)</f>
      </c>
      <c r="K66" s="57" t="s">
        <v>48</v>
      </c>
      <c r="AI66" s="28" t="s">
        <v>48</v>
      </c>
      <c r="AS66" s="2">
        <f>SUM(AJ67:AJ67)</f>
      </c>
      <c r="AT66" s="2">
        <f>SUM(AK67:AK67)</f>
      </c>
      <c r="AU66" s="2">
        <f>SUM(AL67:AL67)</f>
      </c>
    </row>
    <row r="67">
      <c r="A67" s="9" t="s">
        <v>174</v>
      </c>
      <c r="B67" s="10" t="s">
        <v>175</v>
      </c>
      <c r="C67" s="14" t="s">
        <v>176</v>
      </c>
      <c r="D67" s="10"/>
      <c r="E67" s="10" t="s">
        <v>117</v>
      </c>
      <c r="F67" s="45" t="n">
        <v>30</v>
      </c>
      <c r="G67" s="45" t="n">
        <v>0</v>
      </c>
      <c r="H67" s="45">
        <f>F67*AO67</f>
      </c>
      <c r="I67" s="45">
        <f>F67*AP67</f>
      </c>
      <c r="J67" s="45">
        <f>F67*G67</f>
      </c>
      <c r="K67" s="46" t="s">
        <v>55</v>
      </c>
      <c r="Z67" s="45">
        <f>IF(AQ67="5",BJ67,0)</f>
      </c>
      <c r="AB67" s="45">
        <f>IF(AQ67="1",BH67,0)</f>
      </c>
      <c r="AC67" s="45">
        <f>IF(AQ67="1",BI67,0)</f>
      </c>
      <c r="AD67" s="45">
        <f>IF(AQ67="7",BH67,0)</f>
      </c>
      <c r="AE67" s="45">
        <f>IF(AQ67="7",BI67,0)</f>
      </c>
      <c r="AF67" s="45">
        <f>IF(AQ67="2",BH67,0)</f>
      </c>
      <c r="AG67" s="45">
        <f>IF(AQ67="2",BI67,0)</f>
      </c>
      <c r="AH67" s="45">
        <f>IF(AQ67="0",BJ67,0)</f>
      </c>
      <c r="AI67" s="28" t="s">
        <v>48</v>
      </c>
      <c r="AJ67" s="45">
        <f>IF(AN67=0,J67,0)</f>
      </c>
      <c r="AK67" s="45">
        <f>IF(AN67=12,J67,0)</f>
      </c>
      <c r="AL67" s="45">
        <f>IF(AN67=21,J67,0)</f>
      </c>
      <c r="AN67" s="45" t="n">
        <v>21</v>
      </c>
      <c r="AO67" s="45">
        <f>G67*0</f>
      </c>
      <c r="AP67" s="45">
        <f>G67*(1-0)</f>
      </c>
      <c r="AQ67" s="47" t="s">
        <v>61</v>
      </c>
      <c r="AV67" s="45">
        <f>AW67+AX67</f>
      </c>
      <c r="AW67" s="45">
        <f>F67*AO67</f>
      </c>
      <c r="AX67" s="45">
        <f>F67*AP67</f>
      </c>
      <c r="AY67" s="47" t="s">
        <v>177</v>
      </c>
      <c r="AZ67" s="47" t="s">
        <v>57</v>
      </c>
      <c r="BA67" s="28" t="s">
        <v>58</v>
      </c>
      <c r="BC67" s="45">
        <f>AW67+AX67</f>
      </c>
      <c r="BD67" s="45">
        <f>G67/(100-BE67)*100</f>
      </c>
      <c r="BE67" s="45" t="n">
        <v>0</v>
      </c>
      <c r="BF67" s="45">
        <f>67</f>
      </c>
      <c r="BH67" s="45">
        <f>F67*AO67</f>
      </c>
      <c r="BI67" s="45">
        <f>F67*AP67</f>
      </c>
      <c r="BJ67" s="45">
        <f>F67*G67</f>
      </c>
      <c r="BK67" s="45"/>
      <c r="BL67" s="45"/>
      <c r="BW67" s="45" t="n">
        <v>21</v>
      </c>
      <c r="BX67" s="14" t="s">
        <v>176</v>
      </c>
    </row>
    <row r="68">
      <c r="A68" s="53" t="s">
        <v>48</v>
      </c>
      <c r="B68" s="54" t="s">
        <v>178</v>
      </c>
      <c r="C68" s="55" t="s">
        <v>179</v>
      </c>
      <c r="D68" s="54"/>
      <c r="E68" s="56" t="s">
        <v>4</v>
      </c>
      <c r="F68" s="56" t="s">
        <v>4</v>
      </c>
      <c r="G68" s="56" t="s">
        <v>4</v>
      </c>
      <c r="H68" s="2">
        <f>SUM(H69:H69)</f>
      </c>
      <c r="I68" s="2">
        <f>SUM(I69:I69)</f>
      </c>
      <c r="J68" s="2">
        <f>SUM(J69:J69)</f>
      </c>
      <c r="K68" s="57" t="s">
        <v>48</v>
      </c>
      <c r="AI68" s="28" t="s">
        <v>48</v>
      </c>
      <c r="AS68" s="2">
        <f>SUM(AJ69:AJ69)</f>
      </c>
      <c r="AT68" s="2">
        <f>SUM(AK69:AK69)</f>
      </c>
      <c r="AU68" s="2">
        <f>SUM(AL69:AL69)</f>
      </c>
    </row>
    <row r="69">
      <c r="A69" s="9" t="s">
        <v>180</v>
      </c>
      <c r="B69" s="10" t="s">
        <v>181</v>
      </c>
      <c r="C69" s="14" t="s">
        <v>182</v>
      </c>
      <c r="D69" s="10"/>
      <c r="E69" s="10" t="s">
        <v>74</v>
      </c>
      <c r="F69" s="45" t="n">
        <v>3</v>
      </c>
      <c r="G69" s="45" t="n">
        <v>0</v>
      </c>
      <c r="H69" s="45">
        <f>F69*AO69</f>
      </c>
      <c r="I69" s="45">
        <f>F69*AP69</f>
      </c>
      <c r="J69" s="45">
        <f>F69*G69</f>
      </c>
      <c r="K69" s="46" t="s">
        <v>55</v>
      </c>
      <c r="Z69" s="45">
        <f>IF(AQ69="5",BJ69,0)</f>
      </c>
      <c r="AB69" s="45">
        <f>IF(AQ69="1",BH69,0)</f>
      </c>
      <c r="AC69" s="45">
        <f>IF(AQ69="1",BI69,0)</f>
      </c>
      <c r="AD69" s="45">
        <f>IF(AQ69="7",BH69,0)</f>
      </c>
      <c r="AE69" s="45">
        <f>IF(AQ69="7",BI69,0)</f>
      </c>
      <c r="AF69" s="45">
        <f>IF(AQ69="2",BH69,0)</f>
      </c>
      <c r="AG69" s="45">
        <f>IF(AQ69="2",BI69,0)</f>
      </c>
      <c r="AH69" s="45">
        <f>IF(AQ69="0",BJ69,0)</f>
      </c>
      <c r="AI69" s="28" t="s">
        <v>48</v>
      </c>
      <c r="AJ69" s="45">
        <f>IF(AN69=0,J69,0)</f>
      </c>
      <c r="AK69" s="45">
        <f>IF(AN69=12,J69,0)</f>
      </c>
      <c r="AL69" s="45">
        <f>IF(AN69=21,J69,0)</f>
      </c>
      <c r="AN69" s="45" t="n">
        <v>21</v>
      </c>
      <c r="AO69" s="45">
        <f>G69*0</f>
      </c>
      <c r="AP69" s="45">
        <f>G69*(1-0)</f>
      </c>
      <c r="AQ69" s="47" t="s">
        <v>61</v>
      </c>
      <c r="AV69" s="45">
        <f>AW69+AX69</f>
      </c>
      <c r="AW69" s="45">
        <f>F69*AO69</f>
      </c>
      <c r="AX69" s="45">
        <f>F69*AP69</f>
      </c>
      <c r="AY69" s="47" t="s">
        <v>183</v>
      </c>
      <c r="AZ69" s="47" t="s">
        <v>57</v>
      </c>
      <c r="BA69" s="28" t="s">
        <v>58</v>
      </c>
      <c r="BC69" s="45">
        <f>AW69+AX69</f>
      </c>
      <c r="BD69" s="45">
        <f>G69/(100-BE69)*100</f>
      </c>
      <c r="BE69" s="45" t="n">
        <v>0</v>
      </c>
      <c r="BF69" s="45">
        <f>69</f>
      </c>
      <c r="BH69" s="45">
        <f>F69*AO69</f>
      </c>
      <c r="BI69" s="45">
        <f>F69*AP69</f>
      </c>
      <c r="BJ69" s="45">
        <f>F69*G69</f>
      </c>
      <c r="BK69" s="45"/>
      <c r="BL69" s="45"/>
      <c r="BW69" s="45" t="n">
        <v>21</v>
      </c>
      <c r="BX69" s="14" t="s">
        <v>182</v>
      </c>
    </row>
    <row r="70">
      <c r="A70" s="53" t="s">
        <v>48</v>
      </c>
      <c r="B70" s="54" t="s">
        <v>184</v>
      </c>
      <c r="C70" s="55" t="s">
        <v>185</v>
      </c>
      <c r="D70" s="54"/>
      <c r="E70" s="56" t="s">
        <v>4</v>
      </c>
      <c r="F70" s="56" t="s">
        <v>4</v>
      </c>
      <c r="G70" s="56" t="s">
        <v>4</v>
      </c>
      <c r="H70" s="2">
        <f>SUM(H71:H92)</f>
      </c>
      <c r="I70" s="2">
        <f>SUM(I71:I92)</f>
      </c>
      <c r="J70" s="2">
        <f>SUM(J71:J92)</f>
      </c>
      <c r="K70" s="57" t="s">
        <v>48</v>
      </c>
      <c r="AI70" s="28" t="s">
        <v>48</v>
      </c>
      <c r="AS70" s="2">
        <f>SUM(AJ71:AJ92)</f>
      </c>
      <c r="AT70" s="2">
        <f>SUM(AK71:AK92)</f>
      </c>
      <c r="AU70" s="2">
        <f>SUM(AL71:AL92)</f>
      </c>
    </row>
    <row r="71">
      <c r="A71" s="9" t="s">
        <v>186</v>
      </c>
      <c r="B71" s="10" t="s">
        <v>187</v>
      </c>
      <c r="C71" s="14" t="s">
        <v>188</v>
      </c>
      <c r="D71" s="10"/>
      <c r="E71" s="10" t="s">
        <v>189</v>
      </c>
      <c r="F71" s="45" t="n">
        <v>5</v>
      </c>
      <c r="G71" s="45" t="n">
        <v>0</v>
      </c>
      <c r="H71" s="45">
        <f>F71*AO71</f>
      </c>
      <c r="I71" s="45">
        <f>F71*AP71</f>
      </c>
      <c r="J71" s="45">
        <f>F71*G71</f>
      </c>
      <c r="K71" s="46" t="s">
        <v>190</v>
      </c>
      <c r="Z71" s="45">
        <f>IF(AQ71="5",BJ71,0)</f>
      </c>
      <c r="AB71" s="45">
        <f>IF(AQ71="1",BH71,0)</f>
      </c>
      <c r="AC71" s="45">
        <f>IF(AQ71="1",BI71,0)</f>
      </c>
      <c r="AD71" s="45">
        <f>IF(AQ71="7",BH71,0)</f>
      </c>
      <c r="AE71" s="45">
        <f>IF(AQ71="7",BI71,0)</f>
      </c>
      <c r="AF71" s="45">
        <f>IF(AQ71="2",BH71,0)</f>
      </c>
      <c r="AG71" s="45">
        <f>IF(AQ71="2",BI71,0)</f>
      </c>
      <c r="AH71" s="45">
        <f>IF(AQ71="0",BJ71,0)</f>
      </c>
      <c r="AI71" s="28" t="s">
        <v>48</v>
      </c>
      <c r="AJ71" s="45">
        <f>IF(AN71=0,J71,0)</f>
      </c>
      <c r="AK71" s="45">
        <f>IF(AN71=12,J71,0)</f>
      </c>
      <c r="AL71" s="45">
        <f>IF(AN71=21,J71,0)</f>
      </c>
      <c r="AN71" s="45" t="n">
        <v>21</v>
      </c>
      <c r="AO71" s="45">
        <f>G71*1</f>
      </c>
      <c r="AP71" s="45">
        <f>G71*(1-1)</f>
      </c>
      <c r="AQ71" s="47" t="s">
        <v>191</v>
      </c>
      <c r="AV71" s="45">
        <f>AW71+AX71</f>
      </c>
      <c r="AW71" s="45">
        <f>F71*AO71</f>
      </c>
      <c r="AX71" s="45">
        <f>F71*AP71</f>
      </c>
      <c r="AY71" s="47" t="s">
        <v>192</v>
      </c>
      <c r="AZ71" s="47" t="s">
        <v>193</v>
      </c>
      <c r="BA71" s="28" t="s">
        <v>58</v>
      </c>
      <c r="BC71" s="45">
        <f>AW71+AX71</f>
      </c>
      <c r="BD71" s="45">
        <f>G71/(100-BE71)*100</f>
      </c>
      <c r="BE71" s="45" t="n">
        <v>0</v>
      </c>
      <c r="BF71" s="45">
        <f>71</f>
      </c>
      <c r="BH71" s="45">
        <f>F71*AO71</f>
      </c>
      <c r="BI71" s="45">
        <f>F71*AP71</f>
      </c>
      <c r="BJ71" s="45">
        <f>F71*G71</f>
      </c>
      <c r="BK71" s="45"/>
      <c r="BL71" s="45"/>
      <c r="BW71" s="45" t="n">
        <v>21</v>
      </c>
      <c r="BX71" s="14" t="s">
        <v>188</v>
      </c>
    </row>
    <row r="72">
      <c r="A72" s="9" t="s">
        <v>194</v>
      </c>
      <c r="B72" s="10" t="s">
        <v>195</v>
      </c>
      <c r="C72" s="14" t="s">
        <v>196</v>
      </c>
      <c r="D72" s="10"/>
      <c r="E72" s="10" t="s">
        <v>189</v>
      </c>
      <c r="F72" s="45" t="n">
        <v>5</v>
      </c>
      <c r="G72" s="45" t="n">
        <v>0</v>
      </c>
      <c r="H72" s="45">
        <f>F72*AO72</f>
      </c>
      <c r="I72" s="45">
        <f>F72*AP72</f>
      </c>
      <c r="J72" s="45">
        <f>F72*G72</f>
      </c>
      <c r="K72" s="46" t="s">
        <v>190</v>
      </c>
      <c r="Z72" s="45">
        <f>IF(AQ72="5",BJ72,0)</f>
      </c>
      <c r="AB72" s="45">
        <f>IF(AQ72="1",BH72,0)</f>
      </c>
      <c r="AC72" s="45">
        <f>IF(AQ72="1",BI72,0)</f>
      </c>
      <c r="AD72" s="45">
        <f>IF(AQ72="7",BH72,0)</f>
      </c>
      <c r="AE72" s="45">
        <f>IF(AQ72="7",BI72,0)</f>
      </c>
      <c r="AF72" s="45">
        <f>IF(AQ72="2",BH72,0)</f>
      </c>
      <c r="AG72" s="45">
        <f>IF(AQ72="2",BI72,0)</f>
      </c>
      <c r="AH72" s="45">
        <f>IF(AQ72="0",BJ72,0)</f>
      </c>
      <c r="AI72" s="28" t="s">
        <v>48</v>
      </c>
      <c r="AJ72" s="45">
        <f>IF(AN72=0,J72,0)</f>
      </c>
      <c r="AK72" s="45">
        <f>IF(AN72=12,J72,0)</f>
      </c>
      <c r="AL72" s="45">
        <f>IF(AN72=21,J72,0)</f>
      </c>
      <c r="AN72" s="45" t="n">
        <v>21</v>
      </c>
      <c r="AO72" s="45">
        <f>G72*1</f>
      </c>
      <c r="AP72" s="45">
        <f>G72*(1-1)</f>
      </c>
      <c r="AQ72" s="47" t="s">
        <v>191</v>
      </c>
      <c r="AV72" s="45">
        <f>AW72+AX72</f>
      </c>
      <c r="AW72" s="45">
        <f>F72*AO72</f>
      </c>
      <c r="AX72" s="45">
        <f>F72*AP72</f>
      </c>
      <c r="AY72" s="47" t="s">
        <v>192</v>
      </c>
      <c r="AZ72" s="47" t="s">
        <v>193</v>
      </c>
      <c r="BA72" s="28" t="s">
        <v>58</v>
      </c>
      <c r="BC72" s="45">
        <f>AW72+AX72</f>
      </c>
      <c r="BD72" s="45">
        <f>G72/(100-BE72)*100</f>
      </c>
      <c r="BE72" s="45" t="n">
        <v>0</v>
      </c>
      <c r="BF72" s="45">
        <f>72</f>
      </c>
      <c r="BH72" s="45">
        <f>F72*AO72</f>
      </c>
      <c r="BI72" s="45">
        <f>F72*AP72</f>
      </c>
      <c r="BJ72" s="45">
        <f>F72*G72</f>
      </c>
      <c r="BK72" s="45"/>
      <c r="BL72" s="45"/>
      <c r="BW72" s="45" t="n">
        <v>21</v>
      </c>
      <c r="BX72" s="14" t="s">
        <v>196</v>
      </c>
    </row>
    <row r="73">
      <c r="A73" s="9" t="s">
        <v>197</v>
      </c>
      <c r="B73" s="10" t="s">
        <v>198</v>
      </c>
      <c r="C73" s="14" t="s">
        <v>199</v>
      </c>
      <c r="D73" s="10"/>
      <c r="E73" s="10" t="s">
        <v>189</v>
      </c>
      <c r="F73" s="45" t="n">
        <v>6</v>
      </c>
      <c r="G73" s="45" t="n">
        <v>0</v>
      </c>
      <c r="H73" s="45">
        <f>F73*AO73</f>
      </c>
      <c r="I73" s="45">
        <f>F73*AP73</f>
      </c>
      <c r="J73" s="45">
        <f>F73*G73</f>
      </c>
      <c r="K73" s="46" t="s">
        <v>190</v>
      </c>
      <c r="Z73" s="45">
        <f>IF(AQ73="5",BJ73,0)</f>
      </c>
      <c r="AB73" s="45">
        <f>IF(AQ73="1",BH73,0)</f>
      </c>
      <c r="AC73" s="45">
        <f>IF(AQ73="1",BI73,0)</f>
      </c>
      <c r="AD73" s="45">
        <f>IF(AQ73="7",BH73,0)</f>
      </c>
      <c r="AE73" s="45">
        <f>IF(AQ73="7",BI73,0)</f>
      </c>
      <c r="AF73" s="45">
        <f>IF(AQ73="2",BH73,0)</f>
      </c>
      <c r="AG73" s="45">
        <f>IF(AQ73="2",BI73,0)</f>
      </c>
      <c r="AH73" s="45">
        <f>IF(AQ73="0",BJ73,0)</f>
      </c>
      <c r="AI73" s="28" t="s">
        <v>48</v>
      </c>
      <c r="AJ73" s="45">
        <f>IF(AN73=0,J73,0)</f>
      </c>
      <c r="AK73" s="45">
        <f>IF(AN73=12,J73,0)</f>
      </c>
      <c r="AL73" s="45">
        <f>IF(AN73=21,J73,0)</f>
      </c>
      <c r="AN73" s="45" t="n">
        <v>21</v>
      </c>
      <c r="AO73" s="45">
        <f>G73*1</f>
      </c>
      <c r="AP73" s="45">
        <f>G73*(1-1)</f>
      </c>
      <c r="AQ73" s="47" t="s">
        <v>191</v>
      </c>
      <c r="AV73" s="45">
        <f>AW73+AX73</f>
      </c>
      <c r="AW73" s="45">
        <f>F73*AO73</f>
      </c>
      <c r="AX73" s="45">
        <f>F73*AP73</f>
      </c>
      <c r="AY73" s="47" t="s">
        <v>192</v>
      </c>
      <c r="AZ73" s="47" t="s">
        <v>193</v>
      </c>
      <c r="BA73" s="28" t="s">
        <v>58</v>
      </c>
      <c r="BC73" s="45">
        <f>AW73+AX73</f>
      </c>
      <c r="BD73" s="45">
        <f>G73/(100-BE73)*100</f>
      </c>
      <c r="BE73" s="45" t="n">
        <v>0</v>
      </c>
      <c r="BF73" s="45">
        <f>73</f>
      </c>
      <c r="BH73" s="45">
        <f>F73*AO73</f>
      </c>
      <c r="BI73" s="45">
        <f>F73*AP73</f>
      </c>
      <c r="BJ73" s="45">
        <f>F73*G73</f>
      </c>
      <c r="BK73" s="45"/>
      <c r="BL73" s="45"/>
      <c r="BW73" s="45" t="n">
        <v>21</v>
      </c>
      <c r="BX73" s="14" t="s">
        <v>199</v>
      </c>
    </row>
    <row r="74">
      <c r="A74" s="9" t="s">
        <v>200</v>
      </c>
      <c r="B74" s="10" t="s">
        <v>201</v>
      </c>
      <c r="C74" s="14" t="s">
        <v>202</v>
      </c>
      <c r="D74" s="10"/>
      <c r="E74" s="10" t="s">
        <v>189</v>
      </c>
      <c r="F74" s="45" t="n">
        <v>2</v>
      </c>
      <c r="G74" s="45" t="n">
        <v>0</v>
      </c>
      <c r="H74" s="45">
        <f>F74*AO74</f>
      </c>
      <c r="I74" s="45">
        <f>F74*AP74</f>
      </c>
      <c r="J74" s="45">
        <f>F74*G74</f>
      </c>
      <c r="K74" s="46" t="s">
        <v>190</v>
      </c>
      <c r="Z74" s="45">
        <f>IF(AQ74="5",BJ74,0)</f>
      </c>
      <c r="AB74" s="45">
        <f>IF(AQ74="1",BH74,0)</f>
      </c>
      <c r="AC74" s="45">
        <f>IF(AQ74="1",BI74,0)</f>
      </c>
      <c r="AD74" s="45">
        <f>IF(AQ74="7",BH74,0)</f>
      </c>
      <c r="AE74" s="45">
        <f>IF(AQ74="7",BI74,0)</f>
      </c>
      <c r="AF74" s="45">
        <f>IF(AQ74="2",BH74,0)</f>
      </c>
      <c r="AG74" s="45">
        <f>IF(AQ74="2",BI74,0)</f>
      </c>
      <c r="AH74" s="45">
        <f>IF(AQ74="0",BJ74,0)</f>
      </c>
      <c r="AI74" s="28" t="s">
        <v>48</v>
      </c>
      <c r="AJ74" s="45">
        <f>IF(AN74=0,J74,0)</f>
      </c>
      <c r="AK74" s="45">
        <f>IF(AN74=12,J74,0)</f>
      </c>
      <c r="AL74" s="45">
        <f>IF(AN74=21,J74,0)</f>
      </c>
      <c r="AN74" s="45" t="n">
        <v>21</v>
      </c>
      <c r="AO74" s="45">
        <f>G74*1</f>
      </c>
      <c r="AP74" s="45">
        <f>G74*(1-1)</f>
      </c>
      <c r="AQ74" s="47" t="s">
        <v>191</v>
      </c>
      <c r="AV74" s="45">
        <f>AW74+AX74</f>
      </c>
      <c r="AW74" s="45">
        <f>F74*AO74</f>
      </c>
      <c r="AX74" s="45">
        <f>F74*AP74</f>
      </c>
      <c r="AY74" s="47" t="s">
        <v>192</v>
      </c>
      <c r="AZ74" s="47" t="s">
        <v>193</v>
      </c>
      <c r="BA74" s="28" t="s">
        <v>58</v>
      </c>
      <c r="BC74" s="45">
        <f>AW74+AX74</f>
      </c>
      <c r="BD74" s="45">
        <f>G74/(100-BE74)*100</f>
      </c>
      <c r="BE74" s="45" t="n">
        <v>0</v>
      </c>
      <c r="BF74" s="45">
        <f>74</f>
      </c>
      <c r="BH74" s="45">
        <f>F74*AO74</f>
      </c>
      <c r="BI74" s="45">
        <f>F74*AP74</f>
      </c>
      <c r="BJ74" s="45">
        <f>F74*G74</f>
      </c>
      <c r="BK74" s="45"/>
      <c r="BL74" s="45"/>
      <c r="BW74" s="45" t="n">
        <v>21</v>
      </c>
      <c r="BX74" s="14" t="s">
        <v>202</v>
      </c>
    </row>
    <row r="75">
      <c r="A75" s="9" t="s">
        <v>203</v>
      </c>
      <c r="B75" s="10" t="s">
        <v>204</v>
      </c>
      <c r="C75" s="14" t="s">
        <v>205</v>
      </c>
      <c r="D75" s="10"/>
      <c r="E75" s="10" t="s">
        <v>189</v>
      </c>
      <c r="F75" s="45" t="n">
        <v>4</v>
      </c>
      <c r="G75" s="45" t="n">
        <v>0</v>
      </c>
      <c r="H75" s="45">
        <f>F75*AO75</f>
      </c>
      <c r="I75" s="45">
        <f>F75*AP75</f>
      </c>
      <c r="J75" s="45">
        <f>F75*G75</f>
      </c>
      <c r="K75" s="46" t="s">
        <v>190</v>
      </c>
      <c r="Z75" s="45">
        <f>IF(AQ75="5",BJ75,0)</f>
      </c>
      <c r="AB75" s="45">
        <f>IF(AQ75="1",BH75,0)</f>
      </c>
      <c r="AC75" s="45">
        <f>IF(AQ75="1",BI75,0)</f>
      </c>
      <c r="AD75" s="45">
        <f>IF(AQ75="7",BH75,0)</f>
      </c>
      <c r="AE75" s="45">
        <f>IF(AQ75="7",BI75,0)</f>
      </c>
      <c r="AF75" s="45">
        <f>IF(AQ75="2",BH75,0)</f>
      </c>
      <c r="AG75" s="45">
        <f>IF(AQ75="2",BI75,0)</f>
      </c>
      <c r="AH75" s="45">
        <f>IF(AQ75="0",BJ75,0)</f>
      </c>
      <c r="AI75" s="28" t="s">
        <v>48</v>
      </c>
      <c r="AJ75" s="45">
        <f>IF(AN75=0,J75,0)</f>
      </c>
      <c r="AK75" s="45">
        <f>IF(AN75=12,J75,0)</f>
      </c>
      <c r="AL75" s="45">
        <f>IF(AN75=21,J75,0)</f>
      </c>
      <c r="AN75" s="45" t="n">
        <v>21</v>
      </c>
      <c r="AO75" s="45">
        <f>G75*1</f>
      </c>
      <c r="AP75" s="45">
        <f>G75*(1-1)</f>
      </c>
      <c r="AQ75" s="47" t="s">
        <v>191</v>
      </c>
      <c r="AV75" s="45">
        <f>AW75+AX75</f>
      </c>
      <c r="AW75" s="45">
        <f>F75*AO75</f>
      </c>
      <c r="AX75" s="45">
        <f>F75*AP75</f>
      </c>
      <c r="AY75" s="47" t="s">
        <v>192</v>
      </c>
      <c r="AZ75" s="47" t="s">
        <v>193</v>
      </c>
      <c r="BA75" s="28" t="s">
        <v>58</v>
      </c>
      <c r="BC75" s="45">
        <f>AW75+AX75</f>
      </c>
      <c r="BD75" s="45">
        <f>G75/(100-BE75)*100</f>
      </c>
      <c r="BE75" s="45" t="n">
        <v>0</v>
      </c>
      <c r="BF75" s="45">
        <f>75</f>
      </c>
      <c r="BH75" s="45">
        <f>F75*AO75</f>
      </c>
      <c r="BI75" s="45">
        <f>F75*AP75</f>
      </c>
      <c r="BJ75" s="45">
        <f>F75*G75</f>
      </c>
      <c r="BK75" s="45"/>
      <c r="BL75" s="45"/>
      <c r="BW75" s="45" t="n">
        <v>21</v>
      </c>
      <c r="BX75" s="14" t="s">
        <v>205</v>
      </c>
    </row>
    <row r="76">
      <c r="A76" s="9" t="s">
        <v>206</v>
      </c>
      <c r="B76" s="10" t="s">
        <v>207</v>
      </c>
      <c r="C76" s="14" t="s">
        <v>208</v>
      </c>
      <c r="D76" s="10"/>
      <c r="E76" s="10" t="s">
        <v>189</v>
      </c>
      <c r="F76" s="45" t="n">
        <v>1</v>
      </c>
      <c r="G76" s="45" t="n">
        <v>0</v>
      </c>
      <c r="H76" s="45">
        <f>F76*AO76</f>
      </c>
      <c r="I76" s="45">
        <f>F76*AP76</f>
      </c>
      <c r="J76" s="45">
        <f>F76*G76</f>
      </c>
      <c r="K76" s="46" t="s">
        <v>209</v>
      </c>
      <c r="Z76" s="45">
        <f>IF(AQ76="5",BJ76,0)</f>
      </c>
      <c r="AB76" s="45">
        <f>IF(AQ76="1",BH76,0)</f>
      </c>
      <c r="AC76" s="45">
        <f>IF(AQ76="1",BI76,0)</f>
      </c>
      <c r="AD76" s="45">
        <f>IF(AQ76="7",BH76,0)</f>
      </c>
      <c r="AE76" s="45">
        <f>IF(AQ76="7",BI76,0)</f>
      </c>
      <c r="AF76" s="45">
        <f>IF(AQ76="2",BH76,0)</f>
      </c>
      <c r="AG76" s="45">
        <f>IF(AQ76="2",BI76,0)</f>
      </c>
      <c r="AH76" s="45">
        <f>IF(AQ76="0",BJ76,0)</f>
      </c>
      <c r="AI76" s="28" t="s">
        <v>48</v>
      </c>
      <c r="AJ76" s="45">
        <f>IF(AN76=0,J76,0)</f>
      </c>
      <c r="AK76" s="45">
        <f>IF(AN76=12,J76,0)</f>
      </c>
      <c r="AL76" s="45">
        <f>IF(AN76=21,J76,0)</f>
      </c>
      <c r="AN76" s="45" t="n">
        <v>21</v>
      </c>
      <c r="AO76" s="45">
        <f>G76*1</f>
      </c>
      <c r="AP76" s="45">
        <f>G76*(1-1)</f>
      </c>
      <c r="AQ76" s="47" t="s">
        <v>191</v>
      </c>
      <c r="AV76" s="45">
        <f>AW76+AX76</f>
      </c>
      <c r="AW76" s="45">
        <f>F76*AO76</f>
      </c>
      <c r="AX76" s="45">
        <f>F76*AP76</f>
      </c>
      <c r="AY76" s="47" t="s">
        <v>192</v>
      </c>
      <c r="AZ76" s="47" t="s">
        <v>193</v>
      </c>
      <c r="BA76" s="28" t="s">
        <v>58</v>
      </c>
      <c r="BC76" s="45">
        <f>AW76+AX76</f>
      </c>
      <c r="BD76" s="45">
        <f>G76/(100-BE76)*100</f>
      </c>
      <c r="BE76" s="45" t="n">
        <v>0</v>
      </c>
      <c r="BF76" s="45">
        <f>76</f>
      </c>
      <c r="BH76" s="45">
        <f>F76*AO76</f>
      </c>
      <c r="BI76" s="45">
        <f>F76*AP76</f>
      </c>
      <c r="BJ76" s="45">
        <f>F76*G76</f>
      </c>
      <c r="BK76" s="45"/>
      <c r="BL76" s="45"/>
      <c r="BW76" s="45" t="n">
        <v>21</v>
      </c>
      <c r="BX76" s="14" t="s">
        <v>208</v>
      </c>
    </row>
    <row r="77">
      <c r="A77" s="9" t="s">
        <v>210</v>
      </c>
      <c r="B77" s="10" t="s">
        <v>211</v>
      </c>
      <c r="C77" s="14" t="s">
        <v>212</v>
      </c>
      <c r="D77" s="10"/>
      <c r="E77" s="10" t="s">
        <v>189</v>
      </c>
      <c r="F77" s="45" t="n">
        <v>1</v>
      </c>
      <c r="G77" s="45" t="n">
        <v>0</v>
      </c>
      <c r="H77" s="45">
        <f>F77*AO77</f>
      </c>
      <c r="I77" s="45">
        <f>F77*AP77</f>
      </c>
      <c r="J77" s="45">
        <f>F77*G77</f>
      </c>
      <c r="K77" s="46" t="s">
        <v>190</v>
      </c>
      <c r="Z77" s="45">
        <f>IF(AQ77="5",BJ77,0)</f>
      </c>
      <c r="AB77" s="45">
        <f>IF(AQ77="1",BH77,0)</f>
      </c>
      <c r="AC77" s="45">
        <f>IF(AQ77="1",BI77,0)</f>
      </c>
      <c r="AD77" s="45">
        <f>IF(AQ77="7",BH77,0)</f>
      </c>
      <c r="AE77" s="45">
        <f>IF(AQ77="7",BI77,0)</f>
      </c>
      <c r="AF77" s="45">
        <f>IF(AQ77="2",BH77,0)</f>
      </c>
      <c r="AG77" s="45">
        <f>IF(AQ77="2",BI77,0)</f>
      </c>
      <c r="AH77" s="45">
        <f>IF(AQ77="0",BJ77,0)</f>
      </c>
      <c r="AI77" s="28" t="s">
        <v>48</v>
      </c>
      <c r="AJ77" s="45">
        <f>IF(AN77=0,J77,0)</f>
      </c>
      <c r="AK77" s="45">
        <f>IF(AN77=12,J77,0)</f>
      </c>
      <c r="AL77" s="45">
        <f>IF(AN77=21,J77,0)</f>
      </c>
      <c r="AN77" s="45" t="n">
        <v>21</v>
      </c>
      <c r="AO77" s="45">
        <f>G77*1</f>
      </c>
      <c r="AP77" s="45">
        <f>G77*(1-1)</f>
      </c>
      <c r="AQ77" s="47" t="s">
        <v>191</v>
      </c>
      <c r="AV77" s="45">
        <f>AW77+AX77</f>
      </c>
      <c r="AW77" s="45">
        <f>F77*AO77</f>
      </c>
      <c r="AX77" s="45">
        <f>F77*AP77</f>
      </c>
      <c r="AY77" s="47" t="s">
        <v>192</v>
      </c>
      <c r="AZ77" s="47" t="s">
        <v>193</v>
      </c>
      <c r="BA77" s="28" t="s">
        <v>58</v>
      </c>
      <c r="BC77" s="45">
        <f>AW77+AX77</f>
      </c>
      <c r="BD77" s="45">
        <f>G77/(100-BE77)*100</f>
      </c>
      <c r="BE77" s="45" t="n">
        <v>0</v>
      </c>
      <c r="BF77" s="45">
        <f>77</f>
      </c>
      <c r="BH77" s="45">
        <f>F77*AO77</f>
      </c>
      <c r="BI77" s="45">
        <f>F77*AP77</f>
      </c>
      <c r="BJ77" s="45">
        <f>F77*G77</f>
      </c>
      <c r="BK77" s="45"/>
      <c r="BL77" s="45"/>
      <c r="BW77" s="45" t="n">
        <v>21</v>
      </c>
      <c r="BX77" s="14" t="s">
        <v>212</v>
      </c>
    </row>
    <row r="78">
      <c r="A78" s="9" t="s">
        <v>213</v>
      </c>
      <c r="B78" s="10" t="s">
        <v>214</v>
      </c>
      <c r="C78" s="14" t="s">
        <v>215</v>
      </c>
      <c r="D78" s="10"/>
      <c r="E78" s="10" t="s">
        <v>189</v>
      </c>
      <c r="F78" s="45" t="n">
        <v>1</v>
      </c>
      <c r="G78" s="45" t="n">
        <v>0</v>
      </c>
      <c r="H78" s="45">
        <f>F78*AO78</f>
      </c>
      <c r="I78" s="45">
        <f>F78*AP78</f>
      </c>
      <c r="J78" s="45">
        <f>F78*G78</f>
      </c>
      <c r="K78" s="46" t="s">
        <v>190</v>
      </c>
      <c r="Z78" s="45">
        <f>IF(AQ78="5",BJ78,0)</f>
      </c>
      <c r="AB78" s="45">
        <f>IF(AQ78="1",BH78,0)</f>
      </c>
      <c r="AC78" s="45">
        <f>IF(AQ78="1",BI78,0)</f>
      </c>
      <c r="AD78" s="45">
        <f>IF(AQ78="7",BH78,0)</f>
      </c>
      <c r="AE78" s="45">
        <f>IF(AQ78="7",BI78,0)</f>
      </c>
      <c r="AF78" s="45">
        <f>IF(AQ78="2",BH78,0)</f>
      </c>
      <c r="AG78" s="45">
        <f>IF(AQ78="2",BI78,0)</f>
      </c>
      <c r="AH78" s="45">
        <f>IF(AQ78="0",BJ78,0)</f>
      </c>
      <c r="AI78" s="28" t="s">
        <v>48</v>
      </c>
      <c r="AJ78" s="45">
        <f>IF(AN78=0,J78,0)</f>
      </c>
      <c r="AK78" s="45">
        <f>IF(AN78=12,J78,0)</f>
      </c>
      <c r="AL78" s="45">
        <f>IF(AN78=21,J78,0)</f>
      </c>
      <c r="AN78" s="45" t="n">
        <v>21</v>
      </c>
      <c r="AO78" s="45">
        <f>G78*1</f>
      </c>
      <c r="AP78" s="45">
        <f>G78*(1-1)</f>
      </c>
      <c r="AQ78" s="47" t="s">
        <v>191</v>
      </c>
      <c r="AV78" s="45">
        <f>AW78+AX78</f>
      </c>
      <c r="AW78" s="45">
        <f>F78*AO78</f>
      </c>
      <c r="AX78" s="45">
        <f>F78*AP78</f>
      </c>
      <c r="AY78" s="47" t="s">
        <v>192</v>
      </c>
      <c r="AZ78" s="47" t="s">
        <v>193</v>
      </c>
      <c r="BA78" s="28" t="s">
        <v>58</v>
      </c>
      <c r="BC78" s="45">
        <f>AW78+AX78</f>
      </c>
      <c r="BD78" s="45">
        <f>G78/(100-BE78)*100</f>
      </c>
      <c r="BE78" s="45" t="n">
        <v>0</v>
      </c>
      <c r="BF78" s="45">
        <f>78</f>
      </c>
      <c r="BH78" s="45">
        <f>F78*AO78</f>
      </c>
      <c r="BI78" s="45">
        <f>F78*AP78</f>
      </c>
      <c r="BJ78" s="45">
        <f>F78*G78</f>
      </c>
      <c r="BK78" s="45"/>
      <c r="BL78" s="45"/>
      <c r="BW78" s="45" t="n">
        <v>21</v>
      </c>
      <c r="BX78" s="14" t="s">
        <v>215</v>
      </c>
    </row>
    <row r="79">
      <c r="A79" s="9" t="s">
        <v>216</v>
      </c>
      <c r="B79" s="10" t="s">
        <v>217</v>
      </c>
      <c r="C79" s="14" t="s">
        <v>218</v>
      </c>
      <c r="D79" s="10"/>
      <c r="E79" s="10" t="s">
        <v>117</v>
      </c>
      <c r="F79" s="45" t="n">
        <v>15</v>
      </c>
      <c r="G79" s="45" t="n">
        <v>0</v>
      </c>
      <c r="H79" s="45">
        <f>F79*AO79</f>
      </c>
      <c r="I79" s="45">
        <f>F79*AP79</f>
      </c>
      <c r="J79" s="45">
        <f>F79*G79</f>
      </c>
      <c r="K79" s="46" t="s">
        <v>48</v>
      </c>
      <c r="Z79" s="45">
        <f>IF(AQ79="5",BJ79,0)</f>
      </c>
      <c r="AB79" s="45">
        <f>IF(AQ79="1",BH79,0)</f>
      </c>
      <c r="AC79" s="45">
        <f>IF(AQ79="1",BI79,0)</f>
      </c>
      <c r="AD79" s="45">
        <f>IF(AQ79="7",BH79,0)</f>
      </c>
      <c r="AE79" s="45">
        <f>IF(AQ79="7",BI79,0)</f>
      </c>
      <c r="AF79" s="45">
        <f>IF(AQ79="2",BH79,0)</f>
      </c>
      <c r="AG79" s="45">
        <f>IF(AQ79="2",BI79,0)</f>
      </c>
      <c r="AH79" s="45">
        <f>IF(AQ79="0",BJ79,0)</f>
      </c>
      <c r="AI79" s="28" t="s">
        <v>48</v>
      </c>
      <c r="AJ79" s="45">
        <f>IF(AN79=0,J79,0)</f>
      </c>
      <c r="AK79" s="45">
        <f>IF(AN79=12,J79,0)</f>
      </c>
      <c r="AL79" s="45">
        <f>IF(AN79=21,J79,0)</f>
      </c>
      <c r="AN79" s="45" t="n">
        <v>21</v>
      </c>
      <c r="AO79" s="45">
        <f>G79*1</f>
      </c>
      <c r="AP79" s="45">
        <f>G79*(1-1)</f>
      </c>
      <c r="AQ79" s="47" t="s">
        <v>191</v>
      </c>
      <c r="AV79" s="45">
        <f>AW79+AX79</f>
      </c>
      <c r="AW79" s="45">
        <f>F79*AO79</f>
      </c>
      <c r="AX79" s="45">
        <f>F79*AP79</f>
      </c>
      <c r="AY79" s="47" t="s">
        <v>192</v>
      </c>
      <c r="AZ79" s="47" t="s">
        <v>193</v>
      </c>
      <c r="BA79" s="28" t="s">
        <v>58</v>
      </c>
      <c r="BC79" s="45">
        <f>AW79+AX79</f>
      </c>
      <c r="BD79" s="45">
        <f>G79/(100-BE79)*100</f>
      </c>
      <c r="BE79" s="45" t="n">
        <v>0</v>
      </c>
      <c r="BF79" s="45">
        <f>79</f>
      </c>
      <c r="BH79" s="45">
        <f>F79*AO79</f>
      </c>
      <c r="BI79" s="45">
        <f>F79*AP79</f>
      </c>
      <c r="BJ79" s="45">
        <f>F79*G79</f>
      </c>
      <c r="BK79" s="45"/>
      <c r="BL79" s="45"/>
      <c r="BW79" s="45" t="n">
        <v>21</v>
      </c>
      <c r="BX79" s="14" t="s">
        <v>218</v>
      </c>
    </row>
    <row r="80">
      <c r="A80" s="9" t="s">
        <v>219</v>
      </c>
      <c r="B80" s="10" t="s">
        <v>220</v>
      </c>
      <c r="C80" s="14" t="s">
        <v>221</v>
      </c>
      <c r="D80" s="10"/>
      <c r="E80" s="10" t="s">
        <v>189</v>
      </c>
      <c r="F80" s="45" t="n">
        <v>1</v>
      </c>
      <c r="G80" s="45" t="n">
        <v>0</v>
      </c>
      <c r="H80" s="45">
        <f>F80*AO80</f>
      </c>
      <c r="I80" s="45">
        <f>F80*AP80</f>
      </c>
      <c r="J80" s="45">
        <f>F80*G80</f>
      </c>
      <c r="K80" s="46" t="s">
        <v>190</v>
      </c>
      <c r="Z80" s="45">
        <f>IF(AQ80="5",BJ80,0)</f>
      </c>
      <c r="AB80" s="45">
        <f>IF(AQ80="1",BH80,0)</f>
      </c>
      <c r="AC80" s="45">
        <f>IF(AQ80="1",BI80,0)</f>
      </c>
      <c r="AD80" s="45">
        <f>IF(AQ80="7",BH80,0)</f>
      </c>
      <c r="AE80" s="45">
        <f>IF(AQ80="7",BI80,0)</f>
      </c>
      <c r="AF80" s="45">
        <f>IF(AQ80="2",BH80,0)</f>
      </c>
      <c r="AG80" s="45">
        <f>IF(AQ80="2",BI80,0)</f>
      </c>
      <c r="AH80" s="45">
        <f>IF(AQ80="0",BJ80,0)</f>
      </c>
      <c r="AI80" s="28" t="s">
        <v>48</v>
      </c>
      <c r="AJ80" s="45">
        <f>IF(AN80=0,J80,0)</f>
      </c>
      <c r="AK80" s="45">
        <f>IF(AN80=12,J80,0)</f>
      </c>
      <c r="AL80" s="45">
        <f>IF(AN80=21,J80,0)</f>
      </c>
      <c r="AN80" s="45" t="n">
        <v>21</v>
      </c>
      <c r="AO80" s="45">
        <f>G80*1</f>
      </c>
      <c r="AP80" s="45">
        <f>G80*(1-1)</f>
      </c>
      <c r="AQ80" s="47" t="s">
        <v>191</v>
      </c>
      <c r="AV80" s="45">
        <f>AW80+AX80</f>
      </c>
      <c r="AW80" s="45">
        <f>F80*AO80</f>
      </c>
      <c r="AX80" s="45">
        <f>F80*AP80</f>
      </c>
      <c r="AY80" s="47" t="s">
        <v>192</v>
      </c>
      <c r="AZ80" s="47" t="s">
        <v>193</v>
      </c>
      <c r="BA80" s="28" t="s">
        <v>58</v>
      </c>
      <c r="BC80" s="45">
        <f>AW80+AX80</f>
      </c>
      <c r="BD80" s="45">
        <f>G80/(100-BE80)*100</f>
      </c>
      <c r="BE80" s="45" t="n">
        <v>0</v>
      </c>
      <c r="BF80" s="45">
        <f>80</f>
      </c>
      <c r="BH80" s="45">
        <f>F80*AO80</f>
      </c>
      <c r="BI80" s="45">
        <f>F80*AP80</f>
      </c>
      <c r="BJ80" s="45">
        <f>F80*G80</f>
      </c>
      <c r="BK80" s="45"/>
      <c r="BL80" s="45"/>
      <c r="BW80" s="45" t="n">
        <v>21</v>
      </c>
      <c r="BX80" s="14" t="s">
        <v>221</v>
      </c>
    </row>
    <row r="81">
      <c r="A81" s="9" t="s">
        <v>222</v>
      </c>
      <c r="B81" s="10" t="s">
        <v>223</v>
      </c>
      <c r="C81" s="14" t="s">
        <v>224</v>
      </c>
      <c r="D81" s="10"/>
      <c r="E81" s="10" t="s">
        <v>189</v>
      </c>
      <c r="F81" s="45" t="n">
        <v>1</v>
      </c>
      <c r="G81" s="45" t="n">
        <v>0</v>
      </c>
      <c r="H81" s="45">
        <f>F81*AO81</f>
      </c>
      <c r="I81" s="45">
        <f>F81*AP81</f>
      </c>
      <c r="J81" s="45">
        <f>F81*G81</f>
      </c>
      <c r="K81" s="46" t="s">
        <v>190</v>
      </c>
      <c r="Z81" s="45">
        <f>IF(AQ81="5",BJ81,0)</f>
      </c>
      <c r="AB81" s="45">
        <f>IF(AQ81="1",BH81,0)</f>
      </c>
      <c r="AC81" s="45">
        <f>IF(AQ81="1",BI81,0)</f>
      </c>
      <c r="AD81" s="45">
        <f>IF(AQ81="7",BH81,0)</f>
      </c>
      <c r="AE81" s="45">
        <f>IF(AQ81="7",BI81,0)</f>
      </c>
      <c r="AF81" s="45">
        <f>IF(AQ81="2",BH81,0)</f>
      </c>
      <c r="AG81" s="45">
        <f>IF(AQ81="2",BI81,0)</f>
      </c>
      <c r="AH81" s="45">
        <f>IF(AQ81="0",BJ81,0)</f>
      </c>
      <c r="AI81" s="28" t="s">
        <v>48</v>
      </c>
      <c r="AJ81" s="45">
        <f>IF(AN81=0,J81,0)</f>
      </c>
      <c r="AK81" s="45">
        <f>IF(AN81=12,J81,0)</f>
      </c>
      <c r="AL81" s="45">
        <f>IF(AN81=21,J81,0)</f>
      </c>
      <c r="AN81" s="45" t="n">
        <v>21</v>
      </c>
      <c r="AO81" s="45">
        <f>G81*1</f>
      </c>
      <c r="AP81" s="45">
        <f>G81*(1-1)</f>
      </c>
      <c r="AQ81" s="47" t="s">
        <v>191</v>
      </c>
      <c r="AV81" s="45">
        <f>AW81+AX81</f>
      </c>
      <c r="AW81" s="45">
        <f>F81*AO81</f>
      </c>
      <c r="AX81" s="45">
        <f>F81*AP81</f>
      </c>
      <c r="AY81" s="47" t="s">
        <v>192</v>
      </c>
      <c r="AZ81" s="47" t="s">
        <v>193</v>
      </c>
      <c r="BA81" s="28" t="s">
        <v>58</v>
      </c>
      <c r="BC81" s="45">
        <f>AW81+AX81</f>
      </c>
      <c r="BD81" s="45">
        <f>G81/(100-BE81)*100</f>
      </c>
      <c r="BE81" s="45" t="n">
        <v>0</v>
      </c>
      <c r="BF81" s="45">
        <f>81</f>
      </c>
      <c r="BH81" s="45">
        <f>F81*AO81</f>
      </c>
      <c r="BI81" s="45">
        <f>F81*AP81</f>
      </c>
      <c r="BJ81" s="45">
        <f>F81*G81</f>
      </c>
      <c r="BK81" s="45"/>
      <c r="BL81" s="45"/>
      <c r="BW81" s="45" t="n">
        <v>21</v>
      </c>
      <c r="BX81" s="14" t="s">
        <v>224</v>
      </c>
    </row>
    <row r="82">
      <c r="A82" s="9" t="s">
        <v>225</v>
      </c>
      <c r="B82" s="10" t="s">
        <v>226</v>
      </c>
      <c r="C82" s="14" t="s">
        <v>227</v>
      </c>
      <c r="D82" s="10"/>
      <c r="E82" s="10" t="s">
        <v>189</v>
      </c>
      <c r="F82" s="45" t="n">
        <v>1</v>
      </c>
      <c r="G82" s="45" t="n">
        <v>0</v>
      </c>
      <c r="H82" s="45">
        <f>F82*AO82</f>
      </c>
      <c r="I82" s="45">
        <f>F82*AP82</f>
      </c>
      <c r="J82" s="45">
        <f>F82*G82</f>
      </c>
      <c r="K82" s="46" t="s">
        <v>190</v>
      </c>
      <c r="Z82" s="45">
        <f>IF(AQ82="5",BJ82,0)</f>
      </c>
      <c r="AB82" s="45">
        <f>IF(AQ82="1",BH82,0)</f>
      </c>
      <c r="AC82" s="45">
        <f>IF(AQ82="1",BI82,0)</f>
      </c>
      <c r="AD82" s="45">
        <f>IF(AQ82="7",BH82,0)</f>
      </c>
      <c r="AE82" s="45">
        <f>IF(AQ82="7",BI82,0)</f>
      </c>
      <c r="AF82" s="45">
        <f>IF(AQ82="2",BH82,0)</f>
      </c>
      <c r="AG82" s="45">
        <f>IF(AQ82="2",BI82,0)</f>
      </c>
      <c r="AH82" s="45">
        <f>IF(AQ82="0",BJ82,0)</f>
      </c>
      <c r="AI82" s="28" t="s">
        <v>48</v>
      </c>
      <c r="AJ82" s="45">
        <f>IF(AN82=0,J82,0)</f>
      </c>
      <c r="AK82" s="45">
        <f>IF(AN82=12,J82,0)</f>
      </c>
      <c r="AL82" s="45">
        <f>IF(AN82=21,J82,0)</f>
      </c>
      <c r="AN82" s="45" t="n">
        <v>21</v>
      </c>
      <c r="AO82" s="45">
        <f>G82*1</f>
      </c>
      <c r="AP82" s="45">
        <f>G82*(1-1)</f>
      </c>
      <c r="AQ82" s="47" t="s">
        <v>191</v>
      </c>
      <c r="AV82" s="45">
        <f>AW82+AX82</f>
      </c>
      <c r="AW82" s="45">
        <f>F82*AO82</f>
      </c>
      <c r="AX82" s="45">
        <f>F82*AP82</f>
      </c>
      <c r="AY82" s="47" t="s">
        <v>192</v>
      </c>
      <c r="AZ82" s="47" t="s">
        <v>193</v>
      </c>
      <c r="BA82" s="28" t="s">
        <v>58</v>
      </c>
      <c r="BC82" s="45">
        <f>AW82+AX82</f>
      </c>
      <c r="BD82" s="45">
        <f>G82/(100-BE82)*100</f>
      </c>
      <c r="BE82" s="45" t="n">
        <v>0</v>
      </c>
      <c r="BF82" s="45">
        <f>82</f>
      </c>
      <c r="BH82" s="45">
        <f>F82*AO82</f>
      </c>
      <c r="BI82" s="45">
        <f>F82*AP82</f>
      </c>
      <c r="BJ82" s="45">
        <f>F82*G82</f>
      </c>
      <c r="BK82" s="45"/>
      <c r="BL82" s="45"/>
      <c r="BW82" s="45" t="n">
        <v>21</v>
      </c>
      <c r="BX82" s="14" t="s">
        <v>227</v>
      </c>
    </row>
    <row r="83">
      <c r="A83" s="9" t="s">
        <v>228</v>
      </c>
      <c r="B83" s="10" t="s">
        <v>229</v>
      </c>
      <c r="C83" s="14" t="s">
        <v>230</v>
      </c>
      <c r="D83" s="10"/>
      <c r="E83" s="10" t="s">
        <v>189</v>
      </c>
      <c r="F83" s="45" t="n">
        <v>1</v>
      </c>
      <c r="G83" s="45" t="n">
        <v>0</v>
      </c>
      <c r="H83" s="45">
        <f>F83*AO83</f>
      </c>
      <c r="I83" s="45">
        <f>F83*AP83</f>
      </c>
      <c r="J83" s="45">
        <f>F83*G83</f>
      </c>
      <c r="K83" s="46" t="s">
        <v>190</v>
      </c>
      <c r="Z83" s="45">
        <f>IF(AQ83="5",BJ83,0)</f>
      </c>
      <c r="AB83" s="45">
        <f>IF(AQ83="1",BH83,0)</f>
      </c>
      <c r="AC83" s="45">
        <f>IF(AQ83="1",BI83,0)</f>
      </c>
      <c r="AD83" s="45">
        <f>IF(AQ83="7",BH83,0)</f>
      </c>
      <c r="AE83" s="45">
        <f>IF(AQ83="7",BI83,0)</f>
      </c>
      <c r="AF83" s="45">
        <f>IF(AQ83="2",BH83,0)</f>
      </c>
      <c r="AG83" s="45">
        <f>IF(AQ83="2",BI83,0)</f>
      </c>
      <c r="AH83" s="45">
        <f>IF(AQ83="0",BJ83,0)</f>
      </c>
      <c r="AI83" s="28" t="s">
        <v>48</v>
      </c>
      <c r="AJ83" s="45">
        <f>IF(AN83=0,J83,0)</f>
      </c>
      <c r="AK83" s="45">
        <f>IF(AN83=12,J83,0)</f>
      </c>
      <c r="AL83" s="45">
        <f>IF(AN83=21,J83,0)</f>
      </c>
      <c r="AN83" s="45" t="n">
        <v>21</v>
      </c>
      <c r="AO83" s="45">
        <f>G83*1</f>
      </c>
      <c r="AP83" s="45">
        <f>G83*(1-1)</f>
      </c>
      <c r="AQ83" s="47" t="s">
        <v>191</v>
      </c>
      <c r="AV83" s="45">
        <f>AW83+AX83</f>
      </c>
      <c r="AW83" s="45">
        <f>F83*AO83</f>
      </c>
      <c r="AX83" s="45">
        <f>F83*AP83</f>
      </c>
      <c r="AY83" s="47" t="s">
        <v>192</v>
      </c>
      <c r="AZ83" s="47" t="s">
        <v>193</v>
      </c>
      <c r="BA83" s="28" t="s">
        <v>58</v>
      </c>
      <c r="BC83" s="45">
        <f>AW83+AX83</f>
      </c>
      <c r="BD83" s="45">
        <f>G83/(100-BE83)*100</f>
      </c>
      <c r="BE83" s="45" t="n">
        <v>0</v>
      </c>
      <c r="BF83" s="45">
        <f>83</f>
      </c>
      <c r="BH83" s="45">
        <f>F83*AO83</f>
      </c>
      <c r="BI83" s="45">
        <f>F83*AP83</f>
      </c>
      <c r="BJ83" s="45">
        <f>F83*G83</f>
      </c>
      <c r="BK83" s="45"/>
      <c r="BL83" s="45"/>
      <c r="BW83" s="45" t="n">
        <v>21</v>
      </c>
      <c r="BX83" s="14" t="s">
        <v>230</v>
      </c>
    </row>
    <row r="84">
      <c r="A84" s="9" t="s">
        <v>231</v>
      </c>
      <c r="B84" s="10" t="s">
        <v>232</v>
      </c>
      <c r="C84" s="14" t="s">
        <v>233</v>
      </c>
      <c r="D84" s="10"/>
      <c r="E84" s="10" t="s">
        <v>189</v>
      </c>
      <c r="F84" s="45" t="n">
        <v>1</v>
      </c>
      <c r="G84" s="45" t="n">
        <v>0</v>
      </c>
      <c r="H84" s="45">
        <f>F84*AO84</f>
      </c>
      <c r="I84" s="45">
        <f>F84*AP84</f>
      </c>
      <c r="J84" s="45">
        <f>F84*G84</f>
      </c>
      <c r="K84" s="46" t="s">
        <v>190</v>
      </c>
      <c r="Z84" s="45">
        <f>IF(AQ84="5",BJ84,0)</f>
      </c>
      <c r="AB84" s="45">
        <f>IF(AQ84="1",BH84,0)</f>
      </c>
      <c r="AC84" s="45">
        <f>IF(AQ84="1",BI84,0)</f>
      </c>
      <c r="AD84" s="45">
        <f>IF(AQ84="7",BH84,0)</f>
      </c>
      <c r="AE84" s="45">
        <f>IF(AQ84="7",BI84,0)</f>
      </c>
      <c r="AF84" s="45">
        <f>IF(AQ84="2",BH84,0)</f>
      </c>
      <c r="AG84" s="45">
        <f>IF(AQ84="2",BI84,0)</f>
      </c>
      <c r="AH84" s="45">
        <f>IF(AQ84="0",BJ84,0)</f>
      </c>
      <c r="AI84" s="28" t="s">
        <v>48</v>
      </c>
      <c r="AJ84" s="45">
        <f>IF(AN84=0,J84,0)</f>
      </c>
      <c r="AK84" s="45">
        <f>IF(AN84=12,J84,0)</f>
      </c>
      <c r="AL84" s="45">
        <f>IF(AN84=21,J84,0)</f>
      </c>
      <c r="AN84" s="45" t="n">
        <v>21</v>
      </c>
      <c r="AO84" s="45">
        <f>G84*1</f>
      </c>
      <c r="AP84" s="45">
        <f>G84*(1-1)</f>
      </c>
      <c r="AQ84" s="47" t="s">
        <v>191</v>
      </c>
      <c r="AV84" s="45">
        <f>AW84+AX84</f>
      </c>
      <c r="AW84" s="45">
        <f>F84*AO84</f>
      </c>
      <c r="AX84" s="45">
        <f>F84*AP84</f>
      </c>
      <c r="AY84" s="47" t="s">
        <v>192</v>
      </c>
      <c r="AZ84" s="47" t="s">
        <v>193</v>
      </c>
      <c r="BA84" s="28" t="s">
        <v>58</v>
      </c>
      <c r="BC84" s="45">
        <f>AW84+AX84</f>
      </c>
      <c r="BD84" s="45">
        <f>G84/(100-BE84)*100</f>
      </c>
      <c r="BE84" s="45" t="n">
        <v>0</v>
      </c>
      <c r="BF84" s="45">
        <f>84</f>
      </c>
      <c r="BH84" s="45">
        <f>F84*AO84</f>
      </c>
      <c r="BI84" s="45">
        <f>F84*AP84</f>
      </c>
      <c r="BJ84" s="45">
        <f>F84*G84</f>
      </c>
      <c r="BK84" s="45"/>
      <c r="BL84" s="45"/>
      <c r="BW84" s="45" t="n">
        <v>21</v>
      </c>
      <c r="BX84" s="14" t="s">
        <v>233</v>
      </c>
    </row>
    <row r="85">
      <c r="A85" s="9" t="s">
        <v>234</v>
      </c>
      <c r="B85" s="10" t="s">
        <v>235</v>
      </c>
      <c r="C85" s="14" t="s">
        <v>236</v>
      </c>
      <c r="D85" s="10"/>
      <c r="E85" s="10" t="s">
        <v>189</v>
      </c>
      <c r="F85" s="45" t="n">
        <v>1</v>
      </c>
      <c r="G85" s="45" t="n">
        <v>0</v>
      </c>
      <c r="H85" s="45">
        <f>F85*AO85</f>
      </c>
      <c r="I85" s="45">
        <f>F85*AP85</f>
      </c>
      <c r="J85" s="45">
        <f>F85*G85</f>
      </c>
      <c r="K85" s="46" t="s">
        <v>209</v>
      </c>
      <c r="Z85" s="45">
        <f>IF(AQ85="5",BJ85,0)</f>
      </c>
      <c r="AB85" s="45">
        <f>IF(AQ85="1",BH85,0)</f>
      </c>
      <c r="AC85" s="45">
        <f>IF(AQ85="1",BI85,0)</f>
      </c>
      <c r="AD85" s="45">
        <f>IF(AQ85="7",BH85,0)</f>
      </c>
      <c r="AE85" s="45">
        <f>IF(AQ85="7",BI85,0)</f>
      </c>
      <c r="AF85" s="45">
        <f>IF(AQ85="2",BH85,0)</f>
      </c>
      <c r="AG85" s="45">
        <f>IF(AQ85="2",BI85,0)</f>
      </c>
      <c r="AH85" s="45">
        <f>IF(AQ85="0",BJ85,0)</f>
      </c>
      <c r="AI85" s="28" t="s">
        <v>48</v>
      </c>
      <c r="AJ85" s="45">
        <f>IF(AN85=0,J85,0)</f>
      </c>
      <c r="AK85" s="45">
        <f>IF(AN85=12,J85,0)</f>
      </c>
      <c r="AL85" s="45">
        <f>IF(AN85=21,J85,0)</f>
      </c>
      <c r="AN85" s="45" t="n">
        <v>21</v>
      </c>
      <c r="AO85" s="45">
        <f>G85*1</f>
      </c>
      <c r="AP85" s="45">
        <f>G85*(1-1)</f>
      </c>
      <c r="AQ85" s="47" t="s">
        <v>191</v>
      </c>
      <c r="AV85" s="45">
        <f>AW85+AX85</f>
      </c>
      <c r="AW85" s="45">
        <f>F85*AO85</f>
      </c>
      <c r="AX85" s="45">
        <f>F85*AP85</f>
      </c>
      <c r="AY85" s="47" t="s">
        <v>192</v>
      </c>
      <c r="AZ85" s="47" t="s">
        <v>193</v>
      </c>
      <c r="BA85" s="28" t="s">
        <v>58</v>
      </c>
      <c r="BC85" s="45">
        <f>AW85+AX85</f>
      </c>
      <c r="BD85" s="45">
        <f>G85/(100-BE85)*100</f>
      </c>
      <c r="BE85" s="45" t="n">
        <v>0</v>
      </c>
      <c r="BF85" s="45">
        <f>85</f>
      </c>
      <c r="BH85" s="45">
        <f>F85*AO85</f>
      </c>
      <c r="BI85" s="45">
        <f>F85*AP85</f>
      </c>
      <c r="BJ85" s="45">
        <f>F85*G85</f>
      </c>
      <c r="BK85" s="45"/>
      <c r="BL85" s="45"/>
      <c r="BW85" s="45" t="n">
        <v>21</v>
      </c>
      <c r="BX85" s="14" t="s">
        <v>236</v>
      </c>
    </row>
    <row r="86">
      <c r="A86" s="9" t="s">
        <v>237</v>
      </c>
      <c r="B86" s="10" t="s">
        <v>238</v>
      </c>
      <c r="C86" s="14" t="s">
        <v>239</v>
      </c>
      <c r="D86" s="10"/>
      <c r="E86" s="10" t="s">
        <v>189</v>
      </c>
      <c r="F86" s="45" t="n">
        <v>1</v>
      </c>
      <c r="G86" s="45" t="n">
        <v>0</v>
      </c>
      <c r="H86" s="45">
        <f>F86*AO86</f>
      </c>
      <c r="I86" s="45">
        <f>F86*AP86</f>
      </c>
      <c r="J86" s="45">
        <f>F86*G86</f>
      </c>
      <c r="K86" s="46" t="s">
        <v>190</v>
      </c>
      <c r="Z86" s="45">
        <f>IF(AQ86="5",BJ86,0)</f>
      </c>
      <c r="AB86" s="45">
        <f>IF(AQ86="1",BH86,0)</f>
      </c>
      <c r="AC86" s="45">
        <f>IF(AQ86="1",BI86,0)</f>
      </c>
      <c r="AD86" s="45">
        <f>IF(AQ86="7",BH86,0)</f>
      </c>
      <c r="AE86" s="45">
        <f>IF(AQ86="7",BI86,0)</f>
      </c>
      <c r="AF86" s="45">
        <f>IF(AQ86="2",BH86,0)</f>
      </c>
      <c r="AG86" s="45">
        <f>IF(AQ86="2",BI86,0)</f>
      </c>
      <c r="AH86" s="45">
        <f>IF(AQ86="0",BJ86,0)</f>
      </c>
      <c r="AI86" s="28" t="s">
        <v>48</v>
      </c>
      <c r="AJ86" s="45">
        <f>IF(AN86=0,J86,0)</f>
      </c>
      <c r="AK86" s="45">
        <f>IF(AN86=12,J86,0)</f>
      </c>
      <c r="AL86" s="45">
        <f>IF(AN86=21,J86,0)</f>
      </c>
      <c r="AN86" s="45" t="n">
        <v>21</v>
      </c>
      <c r="AO86" s="45">
        <f>G86*1</f>
      </c>
      <c r="AP86" s="45">
        <f>G86*(1-1)</f>
      </c>
      <c r="AQ86" s="47" t="s">
        <v>191</v>
      </c>
      <c r="AV86" s="45">
        <f>AW86+AX86</f>
      </c>
      <c r="AW86" s="45">
        <f>F86*AO86</f>
      </c>
      <c r="AX86" s="45">
        <f>F86*AP86</f>
      </c>
      <c r="AY86" s="47" t="s">
        <v>192</v>
      </c>
      <c r="AZ86" s="47" t="s">
        <v>193</v>
      </c>
      <c r="BA86" s="28" t="s">
        <v>58</v>
      </c>
      <c r="BC86" s="45">
        <f>AW86+AX86</f>
      </c>
      <c r="BD86" s="45">
        <f>G86/(100-BE86)*100</f>
      </c>
      <c r="BE86" s="45" t="n">
        <v>0</v>
      </c>
      <c r="BF86" s="45">
        <f>86</f>
      </c>
      <c r="BH86" s="45">
        <f>F86*AO86</f>
      </c>
      <c r="BI86" s="45">
        <f>F86*AP86</f>
      </c>
      <c r="BJ86" s="45">
        <f>F86*G86</f>
      </c>
      <c r="BK86" s="45"/>
      <c r="BL86" s="45"/>
      <c r="BW86" s="45" t="n">
        <v>21</v>
      </c>
      <c r="BX86" s="14" t="s">
        <v>239</v>
      </c>
    </row>
    <row r="87">
      <c r="A87" s="9" t="s">
        <v>240</v>
      </c>
      <c r="B87" s="10" t="s">
        <v>241</v>
      </c>
      <c r="C87" s="14" t="s">
        <v>242</v>
      </c>
      <c r="D87" s="10"/>
      <c r="E87" s="10" t="s">
        <v>189</v>
      </c>
      <c r="F87" s="45" t="n">
        <v>2</v>
      </c>
      <c r="G87" s="45" t="n">
        <v>0</v>
      </c>
      <c r="H87" s="45">
        <f>F87*AO87</f>
      </c>
      <c r="I87" s="45">
        <f>F87*AP87</f>
      </c>
      <c r="J87" s="45">
        <f>F87*G87</f>
      </c>
      <c r="K87" s="46" t="s">
        <v>190</v>
      </c>
      <c r="Z87" s="45">
        <f>IF(AQ87="5",BJ87,0)</f>
      </c>
      <c r="AB87" s="45">
        <f>IF(AQ87="1",BH87,0)</f>
      </c>
      <c r="AC87" s="45">
        <f>IF(AQ87="1",BI87,0)</f>
      </c>
      <c r="AD87" s="45">
        <f>IF(AQ87="7",BH87,0)</f>
      </c>
      <c r="AE87" s="45">
        <f>IF(AQ87="7",BI87,0)</f>
      </c>
      <c r="AF87" s="45">
        <f>IF(AQ87="2",BH87,0)</f>
      </c>
      <c r="AG87" s="45">
        <f>IF(AQ87="2",BI87,0)</f>
      </c>
      <c r="AH87" s="45">
        <f>IF(AQ87="0",BJ87,0)</f>
      </c>
      <c r="AI87" s="28" t="s">
        <v>48</v>
      </c>
      <c r="AJ87" s="45">
        <f>IF(AN87=0,J87,0)</f>
      </c>
      <c r="AK87" s="45">
        <f>IF(AN87=12,J87,0)</f>
      </c>
      <c r="AL87" s="45">
        <f>IF(AN87=21,J87,0)</f>
      </c>
      <c r="AN87" s="45" t="n">
        <v>21</v>
      </c>
      <c r="AO87" s="45">
        <f>G87*1</f>
      </c>
      <c r="AP87" s="45">
        <f>G87*(1-1)</f>
      </c>
      <c r="AQ87" s="47" t="s">
        <v>191</v>
      </c>
      <c r="AV87" s="45">
        <f>AW87+AX87</f>
      </c>
      <c r="AW87" s="45">
        <f>F87*AO87</f>
      </c>
      <c r="AX87" s="45">
        <f>F87*AP87</f>
      </c>
      <c r="AY87" s="47" t="s">
        <v>192</v>
      </c>
      <c r="AZ87" s="47" t="s">
        <v>193</v>
      </c>
      <c r="BA87" s="28" t="s">
        <v>58</v>
      </c>
      <c r="BC87" s="45">
        <f>AW87+AX87</f>
      </c>
      <c r="BD87" s="45">
        <f>G87/(100-BE87)*100</f>
      </c>
      <c r="BE87" s="45" t="n">
        <v>0</v>
      </c>
      <c r="BF87" s="45">
        <f>87</f>
      </c>
      <c r="BH87" s="45">
        <f>F87*AO87</f>
      </c>
      <c r="BI87" s="45">
        <f>F87*AP87</f>
      </c>
      <c r="BJ87" s="45">
        <f>F87*G87</f>
      </c>
      <c r="BK87" s="45"/>
      <c r="BL87" s="45"/>
      <c r="BW87" s="45" t="n">
        <v>21</v>
      </c>
      <c r="BX87" s="14" t="s">
        <v>242</v>
      </c>
    </row>
    <row r="88">
      <c r="A88" s="9" t="s">
        <v>243</v>
      </c>
      <c r="B88" s="10" t="s">
        <v>244</v>
      </c>
      <c r="C88" s="14" t="s">
        <v>245</v>
      </c>
      <c r="D88" s="10"/>
      <c r="E88" s="10" t="s">
        <v>189</v>
      </c>
      <c r="F88" s="45" t="n">
        <v>6</v>
      </c>
      <c r="G88" s="45" t="n">
        <v>0</v>
      </c>
      <c r="H88" s="45">
        <f>F88*AO88</f>
      </c>
      <c r="I88" s="45">
        <f>F88*AP88</f>
      </c>
      <c r="J88" s="45">
        <f>F88*G88</f>
      </c>
      <c r="K88" s="46" t="s">
        <v>190</v>
      </c>
      <c r="Z88" s="45">
        <f>IF(AQ88="5",BJ88,0)</f>
      </c>
      <c r="AB88" s="45">
        <f>IF(AQ88="1",BH88,0)</f>
      </c>
      <c r="AC88" s="45">
        <f>IF(AQ88="1",BI88,0)</f>
      </c>
      <c r="AD88" s="45">
        <f>IF(AQ88="7",BH88,0)</f>
      </c>
      <c r="AE88" s="45">
        <f>IF(AQ88="7",BI88,0)</f>
      </c>
      <c r="AF88" s="45">
        <f>IF(AQ88="2",BH88,0)</f>
      </c>
      <c r="AG88" s="45">
        <f>IF(AQ88="2",BI88,0)</f>
      </c>
      <c r="AH88" s="45">
        <f>IF(AQ88="0",BJ88,0)</f>
      </c>
      <c r="AI88" s="28" t="s">
        <v>48</v>
      </c>
      <c r="AJ88" s="45">
        <f>IF(AN88=0,J88,0)</f>
      </c>
      <c r="AK88" s="45">
        <f>IF(AN88=12,J88,0)</f>
      </c>
      <c r="AL88" s="45">
        <f>IF(AN88=21,J88,0)</f>
      </c>
      <c r="AN88" s="45" t="n">
        <v>21</v>
      </c>
      <c r="AO88" s="45">
        <f>G88*1</f>
      </c>
      <c r="AP88" s="45">
        <f>G88*(1-1)</f>
      </c>
      <c r="AQ88" s="47" t="s">
        <v>191</v>
      </c>
      <c r="AV88" s="45">
        <f>AW88+AX88</f>
      </c>
      <c r="AW88" s="45">
        <f>F88*AO88</f>
      </c>
      <c r="AX88" s="45">
        <f>F88*AP88</f>
      </c>
      <c r="AY88" s="47" t="s">
        <v>192</v>
      </c>
      <c r="AZ88" s="47" t="s">
        <v>193</v>
      </c>
      <c r="BA88" s="28" t="s">
        <v>58</v>
      </c>
      <c r="BC88" s="45">
        <f>AW88+AX88</f>
      </c>
      <c r="BD88" s="45">
        <f>G88/(100-BE88)*100</f>
      </c>
      <c r="BE88" s="45" t="n">
        <v>0</v>
      </c>
      <c r="BF88" s="45">
        <f>88</f>
      </c>
      <c r="BH88" s="45">
        <f>F88*AO88</f>
      </c>
      <c r="BI88" s="45">
        <f>F88*AP88</f>
      </c>
      <c r="BJ88" s="45">
        <f>F88*G88</f>
      </c>
      <c r="BK88" s="45"/>
      <c r="BL88" s="45"/>
      <c r="BW88" s="45" t="n">
        <v>21</v>
      </c>
      <c r="BX88" s="14" t="s">
        <v>245</v>
      </c>
    </row>
    <row r="89">
      <c r="A89" s="9" t="s">
        <v>246</v>
      </c>
      <c r="B89" s="10" t="s">
        <v>247</v>
      </c>
      <c r="C89" s="14" t="s">
        <v>248</v>
      </c>
      <c r="D89" s="10"/>
      <c r="E89" s="10" t="s">
        <v>189</v>
      </c>
      <c r="F89" s="45" t="n">
        <v>5</v>
      </c>
      <c r="G89" s="45" t="n">
        <v>0</v>
      </c>
      <c r="H89" s="45">
        <f>F89*AO89</f>
      </c>
      <c r="I89" s="45">
        <f>F89*AP89</f>
      </c>
      <c r="J89" s="45">
        <f>F89*G89</f>
      </c>
      <c r="K89" s="46" t="s">
        <v>190</v>
      </c>
      <c r="Z89" s="45">
        <f>IF(AQ89="5",BJ89,0)</f>
      </c>
      <c r="AB89" s="45">
        <f>IF(AQ89="1",BH89,0)</f>
      </c>
      <c r="AC89" s="45">
        <f>IF(AQ89="1",BI89,0)</f>
      </c>
      <c r="AD89" s="45">
        <f>IF(AQ89="7",BH89,0)</f>
      </c>
      <c r="AE89" s="45">
        <f>IF(AQ89="7",BI89,0)</f>
      </c>
      <c r="AF89" s="45">
        <f>IF(AQ89="2",BH89,0)</f>
      </c>
      <c r="AG89" s="45">
        <f>IF(AQ89="2",BI89,0)</f>
      </c>
      <c r="AH89" s="45">
        <f>IF(AQ89="0",BJ89,0)</f>
      </c>
      <c r="AI89" s="28" t="s">
        <v>48</v>
      </c>
      <c r="AJ89" s="45">
        <f>IF(AN89=0,J89,0)</f>
      </c>
      <c r="AK89" s="45">
        <f>IF(AN89=12,J89,0)</f>
      </c>
      <c r="AL89" s="45">
        <f>IF(AN89=21,J89,0)</f>
      </c>
      <c r="AN89" s="45" t="n">
        <v>21</v>
      </c>
      <c r="AO89" s="45">
        <f>G89*1</f>
      </c>
      <c r="AP89" s="45">
        <f>G89*(1-1)</f>
      </c>
      <c r="AQ89" s="47" t="s">
        <v>191</v>
      </c>
      <c r="AV89" s="45">
        <f>AW89+AX89</f>
      </c>
      <c r="AW89" s="45">
        <f>F89*AO89</f>
      </c>
      <c r="AX89" s="45">
        <f>F89*AP89</f>
      </c>
      <c r="AY89" s="47" t="s">
        <v>192</v>
      </c>
      <c r="AZ89" s="47" t="s">
        <v>193</v>
      </c>
      <c r="BA89" s="28" t="s">
        <v>58</v>
      </c>
      <c r="BC89" s="45">
        <f>AW89+AX89</f>
      </c>
      <c r="BD89" s="45">
        <f>G89/(100-BE89)*100</f>
      </c>
      <c r="BE89" s="45" t="n">
        <v>0</v>
      </c>
      <c r="BF89" s="45">
        <f>89</f>
      </c>
      <c r="BH89" s="45">
        <f>F89*AO89</f>
      </c>
      <c r="BI89" s="45">
        <f>F89*AP89</f>
      </c>
      <c r="BJ89" s="45">
        <f>F89*G89</f>
      </c>
      <c r="BK89" s="45"/>
      <c r="BL89" s="45"/>
      <c r="BW89" s="45" t="n">
        <v>21</v>
      </c>
      <c r="BX89" s="14" t="s">
        <v>248</v>
      </c>
    </row>
    <row r="90">
      <c r="A90" s="9" t="s">
        <v>249</v>
      </c>
      <c r="B90" s="10" t="s">
        <v>250</v>
      </c>
      <c r="C90" s="14" t="s">
        <v>251</v>
      </c>
      <c r="D90" s="10"/>
      <c r="E90" s="10" t="s">
        <v>189</v>
      </c>
      <c r="F90" s="45" t="n">
        <v>2</v>
      </c>
      <c r="G90" s="45" t="n">
        <v>0</v>
      </c>
      <c r="H90" s="45">
        <f>F90*AO90</f>
      </c>
      <c r="I90" s="45">
        <f>F90*AP90</f>
      </c>
      <c r="J90" s="45">
        <f>F90*G90</f>
      </c>
      <c r="K90" s="46" t="s">
        <v>190</v>
      </c>
      <c r="Z90" s="45">
        <f>IF(AQ90="5",BJ90,0)</f>
      </c>
      <c r="AB90" s="45">
        <f>IF(AQ90="1",BH90,0)</f>
      </c>
      <c r="AC90" s="45">
        <f>IF(AQ90="1",BI90,0)</f>
      </c>
      <c r="AD90" s="45">
        <f>IF(AQ90="7",BH90,0)</f>
      </c>
      <c r="AE90" s="45">
        <f>IF(AQ90="7",BI90,0)</f>
      </c>
      <c r="AF90" s="45">
        <f>IF(AQ90="2",BH90,0)</f>
      </c>
      <c r="AG90" s="45">
        <f>IF(AQ90="2",BI90,0)</f>
      </c>
      <c r="AH90" s="45">
        <f>IF(AQ90="0",BJ90,0)</f>
      </c>
      <c r="AI90" s="28" t="s">
        <v>48</v>
      </c>
      <c r="AJ90" s="45">
        <f>IF(AN90=0,J90,0)</f>
      </c>
      <c r="AK90" s="45">
        <f>IF(AN90=12,J90,0)</f>
      </c>
      <c r="AL90" s="45">
        <f>IF(AN90=21,J90,0)</f>
      </c>
      <c r="AN90" s="45" t="n">
        <v>21</v>
      </c>
      <c r="AO90" s="45">
        <f>G90*1</f>
      </c>
      <c r="AP90" s="45">
        <f>G90*(1-1)</f>
      </c>
      <c r="AQ90" s="47" t="s">
        <v>191</v>
      </c>
      <c r="AV90" s="45">
        <f>AW90+AX90</f>
      </c>
      <c r="AW90" s="45">
        <f>F90*AO90</f>
      </c>
      <c r="AX90" s="45">
        <f>F90*AP90</f>
      </c>
      <c r="AY90" s="47" t="s">
        <v>192</v>
      </c>
      <c r="AZ90" s="47" t="s">
        <v>193</v>
      </c>
      <c r="BA90" s="28" t="s">
        <v>58</v>
      </c>
      <c r="BC90" s="45">
        <f>AW90+AX90</f>
      </c>
      <c r="BD90" s="45">
        <f>G90/(100-BE90)*100</f>
      </c>
      <c r="BE90" s="45" t="n">
        <v>0</v>
      </c>
      <c r="BF90" s="45">
        <f>90</f>
      </c>
      <c r="BH90" s="45">
        <f>F90*AO90</f>
      </c>
      <c r="BI90" s="45">
        <f>F90*AP90</f>
      </c>
      <c r="BJ90" s="45">
        <f>F90*G90</f>
      </c>
      <c r="BK90" s="45"/>
      <c r="BL90" s="45"/>
      <c r="BW90" s="45" t="n">
        <v>21</v>
      </c>
      <c r="BX90" s="14" t="s">
        <v>251</v>
      </c>
    </row>
    <row r="91">
      <c r="A91" s="9" t="s">
        <v>252</v>
      </c>
      <c r="B91" s="10" t="s">
        <v>253</v>
      </c>
      <c r="C91" s="14" t="s">
        <v>254</v>
      </c>
      <c r="D91" s="10"/>
      <c r="E91" s="10" t="s">
        <v>117</v>
      </c>
      <c r="F91" s="45" t="n">
        <v>30</v>
      </c>
      <c r="G91" s="45" t="n">
        <v>0</v>
      </c>
      <c r="H91" s="45">
        <f>F91*AO91</f>
      </c>
      <c r="I91" s="45">
        <f>F91*AP91</f>
      </c>
      <c r="J91" s="45">
        <f>F91*G91</f>
      </c>
      <c r="K91" s="46" t="s">
        <v>55</v>
      </c>
      <c r="Z91" s="45">
        <f>IF(AQ91="5",BJ91,0)</f>
      </c>
      <c r="AB91" s="45">
        <f>IF(AQ91="1",BH91,0)</f>
      </c>
      <c r="AC91" s="45">
        <f>IF(AQ91="1",BI91,0)</f>
      </c>
      <c r="AD91" s="45">
        <f>IF(AQ91="7",BH91,0)</f>
      </c>
      <c r="AE91" s="45">
        <f>IF(AQ91="7",BI91,0)</f>
      </c>
      <c r="AF91" s="45">
        <f>IF(AQ91="2",BH91,0)</f>
      </c>
      <c r="AG91" s="45">
        <f>IF(AQ91="2",BI91,0)</f>
      </c>
      <c r="AH91" s="45">
        <f>IF(AQ91="0",BJ91,0)</f>
      </c>
      <c r="AI91" s="28" t="s">
        <v>48</v>
      </c>
      <c r="AJ91" s="45">
        <f>IF(AN91=0,J91,0)</f>
      </c>
      <c r="AK91" s="45">
        <f>IF(AN91=12,J91,0)</f>
      </c>
      <c r="AL91" s="45">
        <f>IF(AN91=21,J91,0)</f>
      </c>
      <c r="AN91" s="45" t="n">
        <v>21</v>
      </c>
      <c r="AO91" s="45">
        <f>G91*1</f>
      </c>
      <c r="AP91" s="45">
        <f>G91*(1-1)</f>
      </c>
      <c r="AQ91" s="47" t="s">
        <v>191</v>
      </c>
      <c r="AV91" s="45">
        <f>AW91+AX91</f>
      </c>
      <c r="AW91" s="45">
        <f>F91*AO91</f>
      </c>
      <c r="AX91" s="45">
        <f>F91*AP91</f>
      </c>
      <c r="AY91" s="47" t="s">
        <v>192</v>
      </c>
      <c r="AZ91" s="47" t="s">
        <v>193</v>
      </c>
      <c r="BA91" s="28" t="s">
        <v>58</v>
      </c>
      <c r="BC91" s="45">
        <f>AW91+AX91</f>
      </c>
      <c r="BD91" s="45">
        <f>G91/(100-BE91)*100</f>
      </c>
      <c r="BE91" s="45" t="n">
        <v>0</v>
      </c>
      <c r="BF91" s="45">
        <f>91</f>
      </c>
      <c r="BH91" s="45">
        <f>F91*AO91</f>
      </c>
      <c r="BI91" s="45">
        <f>F91*AP91</f>
      </c>
      <c r="BJ91" s="45">
        <f>F91*G91</f>
      </c>
      <c r="BK91" s="45"/>
      <c r="BL91" s="45"/>
      <c r="BW91" s="45" t="n">
        <v>21</v>
      </c>
      <c r="BX91" s="14" t="s">
        <v>254</v>
      </c>
    </row>
    <row r="92">
      <c r="A92" s="58" t="s">
        <v>255</v>
      </c>
      <c r="B92" s="59" t="s">
        <v>256</v>
      </c>
      <c r="C92" s="60" t="s">
        <v>257</v>
      </c>
      <c r="D92" s="59"/>
      <c r="E92" s="59" t="s">
        <v>189</v>
      </c>
      <c r="F92" s="61" t="n">
        <v>1</v>
      </c>
      <c r="G92" s="61" t="n">
        <v>0</v>
      </c>
      <c r="H92" s="61">
        <f>F92*AO92</f>
      </c>
      <c r="I92" s="61">
        <f>F92*AP92</f>
      </c>
      <c r="J92" s="61">
        <f>F92*G92</f>
      </c>
      <c r="K92" s="62" t="s">
        <v>190</v>
      </c>
      <c r="Z92" s="45">
        <f>IF(AQ92="5",BJ92,0)</f>
      </c>
      <c r="AB92" s="45">
        <f>IF(AQ92="1",BH92,0)</f>
      </c>
      <c r="AC92" s="45">
        <f>IF(AQ92="1",BI92,0)</f>
      </c>
      <c r="AD92" s="45">
        <f>IF(AQ92="7",BH92,0)</f>
      </c>
      <c r="AE92" s="45">
        <f>IF(AQ92="7",BI92,0)</f>
      </c>
      <c r="AF92" s="45">
        <f>IF(AQ92="2",BH92,0)</f>
      </c>
      <c r="AG92" s="45">
        <f>IF(AQ92="2",BI92,0)</f>
      </c>
      <c r="AH92" s="45">
        <f>IF(AQ92="0",BJ92,0)</f>
      </c>
      <c r="AI92" s="28" t="s">
        <v>48</v>
      </c>
      <c r="AJ92" s="45">
        <f>IF(AN92=0,J92,0)</f>
      </c>
      <c r="AK92" s="45">
        <f>IF(AN92=12,J92,0)</f>
      </c>
      <c r="AL92" s="45">
        <f>IF(AN92=21,J92,0)</f>
      </c>
      <c r="AN92" s="45" t="n">
        <v>21</v>
      </c>
      <c r="AO92" s="45">
        <f>G92*1</f>
      </c>
      <c r="AP92" s="45">
        <f>G92*(1-1)</f>
      </c>
      <c r="AQ92" s="47" t="s">
        <v>191</v>
      </c>
      <c r="AV92" s="45">
        <f>AW92+AX92</f>
      </c>
      <c r="AW92" s="45">
        <f>F92*AO92</f>
      </c>
      <c r="AX92" s="45">
        <f>F92*AP92</f>
      </c>
      <c r="AY92" s="47" t="s">
        <v>192</v>
      </c>
      <c r="AZ92" s="47" t="s">
        <v>193</v>
      </c>
      <c r="BA92" s="28" t="s">
        <v>58</v>
      </c>
      <c r="BC92" s="45">
        <f>AW92+AX92</f>
      </c>
      <c r="BD92" s="45">
        <f>G92/(100-BE92)*100</f>
      </c>
      <c r="BE92" s="45" t="n">
        <v>0</v>
      </c>
      <c r="BF92" s="45">
        <f>92</f>
      </c>
      <c r="BH92" s="45">
        <f>F92*AO92</f>
      </c>
      <c r="BI92" s="45">
        <f>F92*AP92</f>
      </c>
      <c r="BJ92" s="45">
        <f>F92*G92</f>
      </c>
      <c r="BK92" s="45"/>
      <c r="BL92" s="45"/>
      <c r="BW92" s="45" t="n">
        <v>21</v>
      </c>
      <c r="BX92" s="14" t="s">
        <v>257</v>
      </c>
    </row>
    <row r="93">
      <c r="H93" s="63" t="s">
        <v>258</v>
      </c>
      <c r="I93" s="63"/>
      <c r="J93" s="64">
        <f>J12+J19+J66+J68+J70</f>
      </c>
    </row>
    <row r="94">
      <c r="A94" s="65" t="s">
        <v>259</v>
      </c>
    </row>
    <row r="95" customHeight="true" ht="12.75">
      <c r="A95" s="14" t="s">
        <v>48</v>
      </c>
      <c r="B95" s="10"/>
      <c r="C95" s="10"/>
      <c r="D95" s="10"/>
      <c r="E95" s="10"/>
      <c r="F95" s="10"/>
      <c r="G95" s="10"/>
      <c r="H95" s="10"/>
      <c r="I95" s="10"/>
      <c r="J95" s="10"/>
      <c r="K95" s="10"/>
    </row>
  </sheetData>
  <mergeCells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  <mergeCell ref="C8:D9"/>
    <mergeCell ref="G2:G3"/>
    <mergeCell ref="G4:G5"/>
    <mergeCell ref="G6:G7"/>
    <mergeCell ref="G8:G9"/>
    <mergeCell ref="I2:K3"/>
    <mergeCell ref="I4:K5"/>
    <mergeCell ref="I6:K7"/>
    <mergeCell ref="I8:K9"/>
    <mergeCell ref="C10:D10"/>
    <mergeCell ref="C11:D11"/>
    <mergeCell ref="H10:J10"/>
    <mergeCell ref="C12:D12"/>
    <mergeCell ref="C13:D13"/>
    <mergeCell ref="C14:K14"/>
    <mergeCell ref="C15:D15"/>
    <mergeCell ref="C16:K16"/>
    <mergeCell ref="C17:D17"/>
    <mergeCell ref="C18:K18"/>
    <mergeCell ref="C19:D19"/>
    <mergeCell ref="C20:D20"/>
    <mergeCell ref="C21:D21"/>
    <mergeCell ref="C22:D22"/>
    <mergeCell ref="C23:D23"/>
    <mergeCell ref="C24:D24"/>
    <mergeCell ref="C25:K25"/>
    <mergeCell ref="C26:D26"/>
    <mergeCell ref="C27:K27"/>
    <mergeCell ref="C28:D28"/>
    <mergeCell ref="C29:D29"/>
    <mergeCell ref="C30:D30"/>
    <mergeCell ref="C31:K31"/>
    <mergeCell ref="C32:D32"/>
    <mergeCell ref="C33:K33"/>
    <mergeCell ref="C34:D34"/>
    <mergeCell ref="C35:D35"/>
    <mergeCell ref="C36:K36"/>
    <mergeCell ref="C37:D37"/>
    <mergeCell ref="C38:K38"/>
    <mergeCell ref="C39:D39"/>
    <mergeCell ref="C40:K40"/>
    <mergeCell ref="C41:D41"/>
    <mergeCell ref="C42:K42"/>
    <mergeCell ref="C43:D43"/>
    <mergeCell ref="C44:K44"/>
    <mergeCell ref="C45:D45"/>
    <mergeCell ref="C46:D46"/>
    <mergeCell ref="C47:K47"/>
    <mergeCell ref="C48:D48"/>
    <mergeCell ref="C49:K49"/>
    <mergeCell ref="C50:D50"/>
    <mergeCell ref="C51:D51"/>
    <mergeCell ref="C52:D52"/>
    <mergeCell ref="C53:K53"/>
    <mergeCell ref="C54:D54"/>
    <mergeCell ref="C55:K55"/>
    <mergeCell ref="C56:D56"/>
    <mergeCell ref="C57:K57"/>
    <mergeCell ref="C58:D58"/>
    <mergeCell ref="C59:K59"/>
    <mergeCell ref="C60:D60"/>
    <mergeCell ref="C61:K61"/>
    <mergeCell ref="C62:D62"/>
    <mergeCell ref="C63:K63"/>
    <mergeCell ref="C64:D64"/>
    <mergeCell ref="C65:K65"/>
    <mergeCell ref="C66:D66"/>
    <mergeCell ref="C67:D67"/>
    <mergeCell ref="C68:D68"/>
    <mergeCell ref="C69:D69"/>
    <mergeCell ref="C70:D70"/>
    <mergeCell ref="C71:D71"/>
    <mergeCell ref="C72:D7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82:D8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92:D92"/>
    <mergeCell ref="H93:I93"/>
    <mergeCell ref="A95:K95"/>
  </mergeCells>
  <pageMargins left="0.393999993801117" top="0.591000020503998" right="0.393999993801117" bottom="0.591000020503998" header="0" footer="0"/>
  <pageSetup orientation="landscape" fitToHeight="0" fitToWidth="1" cellComments="none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true" summaryRight="true"/>
    <pageSetUpPr fitToPage="true"/>
  </sheetPr>
  <dimension ref="A1:I37"/>
  <sheetViews>
    <sheetView workbookViewId="0" showZeros="true" showFormulas="false" showGridLines="true" showRowColHeaders="true">
      <selection sqref="A37:I37" activeCell="A37"/>
    </sheetView>
  </sheetViews>
  <sheetFormatPr defaultColWidth="12.140625" customHeight="true" defaultRowHeight="15"/>
  <cols>
    <col max="1" min="1" style="0" width="9.140625" customWidth="true"/>
    <col max="2" min="2" style="0" width="12.85546875" customWidth="true"/>
    <col max="3" min="3" style="0" width="27.140625" customWidth="true"/>
    <col max="4" min="4" style="0" width="10" customWidth="true"/>
    <col max="5" min="5" style="0" width="14" customWidth="true"/>
    <col max="6" min="6" style="0" width="27.140625" customWidth="true"/>
    <col max="7" min="7" style="0" width="9.140625" customWidth="true"/>
    <col max="8" min="8" style="0" width="12.85546875" customWidth="true"/>
    <col max="9" min="9" style="0" width="27.140625" customWidth="true"/>
  </cols>
  <sheetData>
    <row r="1" customHeight="true" ht="54.75">
      <c r="A1" s="66" t="s">
        <v>260</v>
      </c>
      <c r="B1" s="1"/>
      <c r="C1" s="1"/>
      <c r="D1" s="1"/>
      <c r="E1" s="1"/>
      <c r="F1" s="1"/>
      <c r="G1" s="1"/>
      <c r="H1" s="1"/>
      <c r="I1" s="1"/>
    </row>
    <row r="2">
      <c r="A2" s="3" t="s">
        <v>1</v>
      </c>
      <c r="B2" s="4"/>
      <c r="C2" s="5">
        <f>'Stavební rozpočet'!C2</f>
      </c>
      <c r="D2" s="6"/>
      <c r="E2" s="7" t="s">
        <v>5</v>
      </c>
      <c r="F2" s="7">
        <f>'Stavební rozpočet'!I2</f>
      </c>
      <c r="G2" s="4"/>
      <c r="H2" s="7" t="s">
        <v>261</v>
      </c>
      <c r="I2" s="8" t="s">
        <v>48</v>
      </c>
    </row>
    <row r="3" customHeight="true" ht="15">
      <c r="A3" s="9"/>
      <c r="B3" s="10"/>
      <c r="C3" s="11"/>
      <c r="D3" s="11"/>
      <c r="E3" s="10"/>
      <c r="F3" s="10"/>
      <c r="G3" s="10"/>
      <c r="H3" s="10"/>
      <c r="I3" s="12"/>
    </row>
    <row r="4">
      <c r="A4" s="13" t="s">
        <v>7</v>
      </c>
      <c r="B4" s="10"/>
      <c r="C4" s="14">
        <f>'Stavební rozpočet'!C4</f>
      </c>
      <c r="D4" s="10"/>
      <c r="E4" s="14" t="s">
        <v>11</v>
      </c>
      <c r="F4" s="14">
        <f>'Stavební rozpočet'!I4</f>
      </c>
      <c r="G4" s="10"/>
      <c r="H4" s="14" t="s">
        <v>261</v>
      </c>
      <c r="I4" s="12" t="s">
        <v>48</v>
      </c>
    </row>
    <row r="5" customHeight="true" ht="15">
      <c r="A5" s="9"/>
      <c r="B5" s="10"/>
      <c r="C5" s="10"/>
      <c r="D5" s="10"/>
      <c r="E5" s="10"/>
      <c r="F5" s="10"/>
      <c r="G5" s="10"/>
      <c r="H5" s="10"/>
      <c r="I5" s="12"/>
    </row>
    <row r="6">
      <c r="A6" s="13" t="s">
        <v>12</v>
      </c>
      <c r="B6" s="10"/>
      <c r="C6" s="14">
        <f>'Stavební rozpočet'!C6</f>
      </c>
      <c r="D6" s="10"/>
      <c r="E6" s="14" t="s">
        <v>15</v>
      </c>
      <c r="F6" s="14">
        <f>'Stavební rozpočet'!I6</f>
      </c>
      <c r="G6" s="10"/>
      <c r="H6" s="14" t="s">
        <v>261</v>
      </c>
      <c r="I6" s="12" t="s">
        <v>48</v>
      </c>
    </row>
    <row r="7" customHeight="true" ht="15">
      <c r="A7" s="9"/>
      <c r="B7" s="10"/>
      <c r="C7" s="10"/>
      <c r="D7" s="10"/>
      <c r="E7" s="10"/>
      <c r="F7" s="10"/>
      <c r="G7" s="10"/>
      <c r="H7" s="10"/>
      <c r="I7" s="12"/>
    </row>
    <row r="8">
      <c r="A8" s="13" t="s">
        <v>9</v>
      </c>
      <c r="B8" s="10"/>
      <c r="C8" s="14">
        <f>'Stavební rozpočet'!G4</f>
      </c>
      <c r="D8" s="10"/>
      <c r="E8" s="14" t="s">
        <v>14</v>
      </c>
      <c r="F8" s="14">
        <f>'Stavební rozpočet'!G6</f>
      </c>
      <c r="G8" s="10"/>
      <c r="H8" s="10" t="s">
        <v>262</v>
      </c>
      <c r="I8" s="67" t="n">
        <v>55</v>
      </c>
    </row>
    <row r="9">
      <c r="A9" s="9"/>
      <c r="B9" s="10"/>
      <c r="C9" s="10"/>
      <c r="D9" s="10"/>
      <c r="E9" s="10"/>
      <c r="F9" s="10"/>
      <c r="G9" s="10"/>
      <c r="H9" s="10"/>
      <c r="I9" s="12"/>
    </row>
    <row r="10">
      <c r="A10" s="13" t="s">
        <v>16</v>
      </c>
      <c r="B10" s="10"/>
      <c r="C10" s="14">
        <f>'Stavební rozpočet'!C8</f>
      </c>
      <c r="D10" s="10"/>
      <c r="E10" s="14" t="s">
        <v>18</v>
      </c>
      <c r="F10" s="14">
        <f>'Stavební rozpočet'!I8</f>
      </c>
      <c r="G10" s="10"/>
      <c r="H10" s="10" t="s">
        <v>263</v>
      </c>
      <c r="I10" s="68">
        <f>'Stavební rozpočet'!G8</f>
      </c>
    </row>
    <row r="11">
      <c r="A11" s="58"/>
      <c r="B11" s="59"/>
      <c r="C11" s="59"/>
      <c r="D11" s="59"/>
      <c r="E11" s="59"/>
      <c r="F11" s="59"/>
      <c r="G11" s="59"/>
      <c r="H11" s="59"/>
      <c r="I11" s="69"/>
    </row>
    <row r="12">
      <c r="A12" s="70" t="s">
        <v>264</v>
      </c>
      <c r="B12" s="70"/>
      <c r="C12" s="70"/>
      <c r="D12" s="70"/>
      <c r="E12" s="70"/>
      <c r="F12" s="70"/>
      <c r="G12" s="70"/>
      <c r="H12" s="70"/>
      <c r="I12" s="70"/>
    </row>
    <row r="13" customHeight="true" ht="26.25">
      <c r="A13" s="71" t="s">
        <v>265</v>
      </c>
      <c r="B13" s="72" t="s">
        <v>266</v>
      </c>
      <c r="C13" s="73"/>
      <c r="D13" s="74" t="s">
        <v>267</v>
      </c>
      <c r="E13" s="72" t="s">
        <v>268</v>
      </c>
      <c r="F13" s="73"/>
      <c r="G13" s="74" t="s">
        <v>269</v>
      </c>
      <c r="H13" s="72" t="s">
        <v>270</v>
      </c>
      <c r="I13" s="73"/>
    </row>
    <row r="14">
      <c r="A14" s="75" t="s">
        <v>271</v>
      </c>
      <c r="B14" s="76" t="s">
        <v>272</v>
      </c>
      <c r="C14" s="77">
        <f>SUM('Stavební rozpočet'!AB12:AB92)</f>
      </c>
      <c r="D14" s="78" t="s">
        <v>273</v>
      </c>
      <c r="E14" s="79"/>
      <c r="F14" s="77">
        <f>VORN!I15</f>
      </c>
      <c r="G14" s="78" t="s">
        <v>274</v>
      </c>
      <c r="H14" s="79"/>
      <c r="I14" s="80">
        <f>VORN!I21</f>
      </c>
    </row>
    <row r="15">
      <c r="A15" s="81" t="s">
        <v>48</v>
      </c>
      <c r="B15" s="76" t="s">
        <v>33</v>
      </c>
      <c r="C15" s="77">
        <f>SUM('Stavební rozpočet'!AC12:AC92)</f>
      </c>
      <c r="D15" s="78" t="s">
        <v>275</v>
      </c>
      <c r="E15" s="79"/>
      <c r="F15" s="77">
        <f>VORN!I16</f>
      </c>
      <c r="G15" s="78" t="s">
        <v>276</v>
      </c>
      <c r="H15" s="79"/>
      <c r="I15" s="80">
        <f>VORN!I22</f>
      </c>
    </row>
    <row r="16">
      <c r="A16" s="75" t="s">
        <v>277</v>
      </c>
      <c r="B16" s="76" t="s">
        <v>272</v>
      </c>
      <c r="C16" s="77">
        <f>SUM('Stavební rozpočet'!AD12:AD92)</f>
      </c>
      <c r="D16" s="78" t="s">
        <v>278</v>
      </c>
      <c r="E16" s="79"/>
      <c r="F16" s="77">
        <f>VORN!I17</f>
      </c>
      <c r="G16" s="78" t="s">
        <v>279</v>
      </c>
      <c r="H16" s="79"/>
      <c r="I16" s="80">
        <f>VORN!I23</f>
      </c>
    </row>
    <row r="17">
      <c r="A17" s="81" t="s">
        <v>48</v>
      </c>
      <c r="B17" s="76" t="s">
        <v>33</v>
      </c>
      <c r="C17" s="77">
        <f>SUM('Stavební rozpočet'!AE12:AE92)</f>
      </c>
      <c r="D17" s="78" t="s">
        <v>48</v>
      </c>
      <c r="E17" s="79"/>
      <c r="F17" s="80" t="s">
        <v>48</v>
      </c>
      <c r="G17" s="78" t="s">
        <v>280</v>
      </c>
      <c r="H17" s="79"/>
      <c r="I17" s="80">
        <f>VORN!I24</f>
      </c>
    </row>
    <row r="18">
      <c r="A18" s="75" t="s">
        <v>281</v>
      </c>
      <c r="B18" s="76" t="s">
        <v>272</v>
      </c>
      <c r="C18" s="77">
        <f>SUM('Stavební rozpočet'!AF12:AF92)</f>
      </c>
      <c r="D18" s="78" t="s">
        <v>48</v>
      </c>
      <c r="E18" s="79"/>
      <c r="F18" s="80" t="s">
        <v>48</v>
      </c>
      <c r="G18" s="78" t="s">
        <v>282</v>
      </c>
      <c r="H18" s="79"/>
      <c r="I18" s="80">
        <f>VORN!I25</f>
      </c>
    </row>
    <row r="19">
      <c r="A19" s="81" t="s">
        <v>48</v>
      </c>
      <c r="B19" s="76" t="s">
        <v>33</v>
      </c>
      <c r="C19" s="77">
        <f>SUM('Stavební rozpočet'!AG12:AG92)</f>
      </c>
      <c r="D19" s="78" t="s">
        <v>48</v>
      </c>
      <c r="E19" s="79"/>
      <c r="F19" s="80" t="s">
        <v>48</v>
      </c>
      <c r="G19" s="78" t="s">
        <v>283</v>
      </c>
      <c r="H19" s="79"/>
      <c r="I19" s="80">
        <f>VORN!I26</f>
      </c>
    </row>
    <row r="20">
      <c r="A20" s="82" t="s">
        <v>185</v>
      </c>
      <c r="B20" s="83"/>
      <c r="C20" s="77">
        <f>SUM('Stavební rozpočet'!AH12:AH92)</f>
      </c>
      <c r="D20" s="78" t="s">
        <v>48</v>
      </c>
      <c r="E20" s="79"/>
      <c r="F20" s="80" t="s">
        <v>48</v>
      </c>
      <c r="G20" s="78" t="s">
        <v>48</v>
      </c>
      <c r="H20" s="79"/>
      <c r="I20" s="80" t="s">
        <v>48</v>
      </c>
    </row>
    <row r="21">
      <c r="A21" s="84" t="s">
        <v>284</v>
      </c>
      <c r="B21" s="85"/>
      <c r="C21" s="86">
        <f>SUM('Stavební rozpočet'!Z12:Z92)</f>
      </c>
      <c r="D21" s="87" t="s">
        <v>48</v>
      </c>
      <c r="E21" s="88"/>
      <c r="F21" s="89" t="s">
        <v>48</v>
      </c>
      <c r="G21" s="87" t="s">
        <v>48</v>
      </c>
      <c r="H21" s="88"/>
      <c r="I21" s="89" t="s">
        <v>48</v>
      </c>
    </row>
    <row r="22" customHeight="true" ht="16.5">
      <c r="A22" s="90" t="s">
        <v>285</v>
      </c>
      <c r="B22" s="91"/>
      <c r="C22" s="92">
        <f>SUM(C14:C21)</f>
      </c>
      <c r="D22" s="93" t="s">
        <v>286</v>
      </c>
      <c r="E22" s="91"/>
      <c r="F22" s="92">
        <f>SUM(F14:F21)</f>
      </c>
      <c r="G22" s="93" t="s">
        <v>287</v>
      </c>
      <c r="H22" s="91"/>
      <c r="I22" s="92">
        <f>SUM(I14:I21)</f>
      </c>
    </row>
    <row r="23">
      <c r="D23" s="82" t="s">
        <v>288</v>
      </c>
      <c r="E23" s="83"/>
      <c r="F23" s="94" t="n">
        <v>0</v>
      </c>
      <c r="G23" s="95" t="s">
        <v>289</v>
      </c>
      <c r="H23" s="83"/>
      <c r="I23" s="77" t="n">
        <v>0</v>
      </c>
    </row>
    <row r="24">
      <c r="G24" s="82" t="s">
        <v>290</v>
      </c>
      <c r="H24" s="83"/>
      <c r="I24" s="86">
        <f>vorn_sum</f>
      </c>
    </row>
    <row r="25">
      <c r="G25" s="82" t="s">
        <v>291</v>
      </c>
      <c r="H25" s="83"/>
      <c r="I25" s="92" t="n">
        <v>0</v>
      </c>
    </row>
    <row r="27">
      <c r="A27" s="96" t="s">
        <v>292</v>
      </c>
      <c r="B27" s="97"/>
      <c r="C27" s="98">
        <f>SUM('Stavební rozpočet'!AJ12:AJ92)</f>
      </c>
    </row>
    <row r="28">
      <c r="A28" s="99" t="s">
        <v>293</v>
      </c>
      <c r="B28" s="100"/>
      <c r="C28" s="101">
        <f>SUM('Stavební rozpočet'!AK12:AK92)</f>
      </c>
      <c r="D28" s="102" t="s">
        <v>294</v>
      </c>
      <c r="E28" s="97"/>
      <c r="F28" s="98">
        <f>ROUND(C28*(12/100),2)</f>
      </c>
      <c r="G28" s="102" t="s">
        <v>295</v>
      </c>
      <c r="H28" s="97"/>
      <c r="I28" s="98">
        <f>SUM(C27:C29)</f>
      </c>
    </row>
    <row r="29">
      <c r="A29" s="99" t="s">
        <v>296</v>
      </c>
      <c r="B29" s="100"/>
      <c r="C29" s="101">
        <f>SUM('Stavební rozpočet'!AL12:AL92)+(F22+I22+F23+I23+I24+I25)</f>
      </c>
      <c r="D29" s="103" t="s">
        <v>297</v>
      </c>
      <c r="E29" s="100"/>
      <c r="F29" s="101">
        <f>ROUND(C29*(21/100),2)</f>
      </c>
      <c r="G29" s="103" t="s">
        <v>298</v>
      </c>
      <c r="H29" s="100"/>
      <c r="I29" s="101">
        <f>SUM(F28:F29)+I28</f>
      </c>
    </row>
    <row r="31">
      <c r="A31" s="104" t="s">
        <v>299</v>
      </c>
      <c r="B31" s="105"/>
      <c r="C31" s="106"/>
      <c r="D31" s="107" t="s">
        <v>300</v>
      </c>
      <c r="E31" s="105"/>
      <c r="F31" s="106"/>
      <c r="G31" s="107" t="s">
        <v>301</v>
      </c>
      <c r="H31" s="105"/>
      <c r="I31" s="106"/>
    </row>
    <row r="32">
      <c r="A32" s="108" t="s">
        <v>48</v>
      </c>
      <c r="B32" s="109"/>
      <c r="C32" s="110"/>
      <c r="D32" s="111" t="s">
        <v>48</v>
      </c>
      <c r="E32" s="109"/>
      <c r="F32" s="110"/>
      <c r="G32" s="111" t="s">
        <v>48</v>
      </c>
      <c r="H32" s="109"/>
      <c r="I32" s="110"/>
    </row>
    <row r="33">
      <c r="A33" s="108" t="s">
        <v>48</v>
      </c>
      <c r="B33" s="109"/>
      <c r="C33" s="110"/>
      <c r="D33" s="111" t="s">
        <v>48</v>
      </c>
      <c r="E33" s="109"/>
      <c r="F33" s="110"/>
      <c r="G33" s="111" t="s">
        <v>48</v>
      </c>
      <c r="H33" s="109"/>
      <c r="I33" s="110"/>
    </row>
    <row r="34">
      <c r="A34" s="108" t="s">
        <v>48</v>
      </c>
      <c r="B34" s="109"/>
      <c r="C34" s="110"/>
      <c r="D34" s="111" t="s">
        <v>48</v>
      </c>
      <c r="E34" s="109"/>
      <c r="F34" s="110"/>
      <c r="G34" s="111" t="s">
        <v>48</v>
      </c>
      <c r="H34" s="109"/>
      <c r="I34" s="110"/>
    </row>
    <row r="35">
      <c r="A35" s="112" t="s">
        <v>302</v>
      </c>
      <c r="B35" s="113"/>
      <c r="C35" s="114"/>
      <c r="D35" s="115" t="s">
        <v>302</v>
      </c>
      <c r="E35" s="113"/>
      <c r="F35" s="114"/>
      <c r="G35" s="115" t="s">
        <v>302</v>
      </c>
      <c r="H35" s="113"/>
      <c r="I35" s="114"/>
    </row>
    <row r="36">
      <c r="A36" s="116" t="s">
        <v>259</v>
      </c>
    </row>
    <row r="37" customHeight="true" ht="12.75">
      <c r="A37" s="14" t="s">
        <v>48</v>
      </c>
      <c r="B37" s="10"/>
      <c r="C37" s="10"/>
      <c r="D37" s="10"/>
      <c r="E37" s="10"/>
      <c r="F37" s="10"/>
      <c r="G37" s="10"/>
      <c r="H37" s="10"/>
      <c r="I37" s="10"/>
    </row>
  </sheetData>
  <mergeCells>
    <mergeCell ref="A1:I1"/>
    <mergeCell ref="A2:B3"/>
    <mergeCell ref="A4:B5"/>
    <mergeCell ref="A6:B7"/>
    <mergeCell ref="A8:B9"/>
    <mergeCell ref="A10:B11"/>
    <mergeCell ref="E2:E3"/>
    <mergeCell ref="E4:E5"/>
    <mergeCell ref="E6:E7"/>
    <mergeCell ref="E8:E9"/>
    <mergeCell ref="E10:E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H2:H3"/>
    <mergeCell ref="H4:H5"/>
    <mergeCell ref="H6:H7"/>
    <mergeCell ref="H8:H9"/>
    <mergeCell ref="H10:H11"/>
    <mergeCell ref="I2:I3"/>
    <mergeCell ref="I4:I5"/>
    <mergeCell ref="I6:I7"/>
    <mergeCell ref="I8:I9"/>
    <mergeCell ref="I10:I11"/>
    <mergeCell ref="A12:I12"/>
    <mergeCell ref="B13:C13"/>
    <mergeCell ref="E13:F13"/>
    <mergeCell ref="H13:I1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1:C31"/>
    <mergeCell ref="A32:C32"/>
    <mergeCell ref="A33:C33"/>
    <mergeCell ref="A34:C34"/>
    <mergeCell ref="A35:C35"/>
    <mergeCell ref="D31:F31"/>
    <mergeCell ref="D32:F32"/>
    <mergeCell ref="D33:F33"/>
    <mergeCell ref="D34:F34"/>
    <mergeCell ref="D35:F35"/>
    <mergeCell ref="G31:I31"/>
    <mergeCell ref="G32:I32"/>
    <mergeCell ref="G33:I33"/>
    <mergeCell ref="G34:I34"/>
    <mergeCell ref="G35:I35"/>
    <mergeCell ref="A37:I37"/>
  </mergeCells>
  <pageMargins left="0.393999993801117" top="0.591000020503998" right="0.393999993801117" bottom="0.591000020503998" header="0" footer="0"/>
  <pageSetup orientation="landscape" fitToHeight="1" fitToWidth="1" cellComments="none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outlinePr summaryBelow="true" summaryRight="true"/>
    <pageSetUpPr fitToPage="true"/>
  </sheetPr>
  <dimension ref="A1:I36"/>
  <sheetViews>
    <sheetView workbookViewId="0" showZeros="true" showFormulas="false" showGridLines="true" showRowColHeaders="true">
      <selection sqref="A36:E36" activeCell="A36"/>
    </sheetView>
  </sheetViews>
  <sheetFormatPr defaultColWidth="12.140625" customHeight="true" defaultRowHeight="15"/>
  <cols>
    <col max="1" min="1" style="0" width="9.140625" customWidth="true"/>
    <col max="2" min="2" style="0" width="12.85546875" customWidth="true"/>
    <col max="3" min="3" style="0" width="22.85546875" customWidth="true"/>
    <col max="4" min="4" style="0" width="10" customWidth="true"/>
    <col max="5" min="5" style="0" width="14" customWidth="true"/>
    <col max="6" min="6" style="0" width="22.85546875" customWidth="true"/>
    <col max="7" min="7" style="0" width="9.140625" customWidth="true"/>
    <col max="8" min="8" style="0" width="17.140625" customWidth="true"/>
    <col max="9" min="9" style="0" width="22.85546875" customWidth="true"/>
  </cols>
  <sheetData>
    <row r="1" customHeight="true" ht="54.75">
      <c r="A1" s="66" t="s">
        <v>303</v>
      </c>
      <c r="B1" s="1"/>
      <c r="C1" s="1"/>
      <c r="D1" s="1"/>
      <c r="E1" s="1"/>
      <c r="F1" s="1"/>
      <c r="G1" s="1"/>
      <c r="H1" s="1"/>
      <c r="I1" s="1"/>
    </row>
    <row r="2">
      <c r="A2" s="3" t="s">
        <v>1</v>
      </c>
      <c r="B2" s="4"/>
      <c r="C2" s="5">
        <f>'Stavební rozpočet'!C2</f>
      </c>
      <c r="D2" s="6"/>
      <c r="E2" s="7" t="s">
        <v>5</v>
      </c>
      <c r="F2" s="7">
        <f>'Stavební rozpočet'!I2</f>
      </c>
      <c r="G2" s="4"/>
      <c r="H2" s="7" t="s">
        <v>261</v>
      </c>
      <c r="I2" s="8" t="s">
        <v>48</v>
      </c>
    </row>
    <row r="3" customHeight="true" ht="15">
      <c r="A3" s="9"/>
      <c r="B3" s="10"/>
      <c r="C3" s="11"/>
      <c r="D3" s="11"/>
      <c r="E3" s="10"/>
      <c r="F3" s="10"/>
      <c r="G3" s="10"/>
      <c r="H3" s="10"/>
      <c r="I3" s="12"/>
    </row>
    <row r="4">
      <c r="A4" s="13" t="s">
        <v>7</v>
      </c>
      <c r="B4" s="10"/>
      <c r="C4" s="14">
        <f>'Stavební rozpočet'!C4</f>
      </c>
      <c r="D4" s="10"/>
      <c r="E4" s="14" t="s">
        <v>11</v>
      </c>
      <c r="F4" s="14">
        <f>'Stavební rozpočet'!I4</f>
      </c>
      <c r="G4" s="10"/>
      <c r="H4" s="14" t="s">
        <v>261</v>
      </c>
      <c r="I4" s="12" t="s">
        <v>48</v>
      </c>
    </row>
    <row r="5" customHeight="true" ht="15">
      <c r="A5" s="9"/>
      <c r="B5" s="10"/>
      <c r="C5" s="10"/>
      <c r="D5" s="10"/>
      <c r="E5" s="10"/>
      <c r="F5" s="10"/>
      <c r="G5" s="10"/>
      <c r="H5" s="10"/>
      <c r="I5" s="12"/>
    </row>
    <row r="6">
      <c r="A6" s="13" t="s">
        <v>12</v>
      </c>
      <c r="B6" s="10"/>
      <c r="C6" s="14">
        <f>'Stavební rozpočet'!C6</f>
      </c>
      <c r="D6" s="10"/>
      <c r="E6" s="14" t="s">
        <v>15</v>
      </c>
      <c r="F6" s="14">
        <f>'Stavební rozpočet'!I6</f>
      </c>
      <c r="G6" s="10"/>
      <c r="H6" s="14" t="s">
        <v>261</v>
      </c>
      <c r="I6" s="12" t="s">
        <v>48</v>
      </c>
    </row>
    <row r="7" customHeight="true" ht="15">
      <c r="A7" s="9"/>
      <c r="B7" s="10"/>
      <c r="C7" s="10"/>
      <c r="D7" s="10"/>
      <c r="E7" s="10"/>
      <c r="F7" s="10"/>
      <c r="G7" s="10"/>
      <c r="H7" s="10"/>
      <c r="I7" s="12"/>
    </row>
    <row r="8">
      <c r="A8" s="13" t="s">
        <v>9</v>
      </c>
      <c r="B8" s="10"/>
      <c r="C8" s="14">
        <f>'Stavební rozpočet'!G4</f>
      </c>
      <c r="D8" s="10"/>
      <c r="E8" s="14" t="s">
        <v>14</v>
      </c>
      <c r="F8" s="14">
        <f>'Stavební rozpočet'!G6</f>
      </c>
      <c r="G8" s="10"/>
      <c r="H8" s="10" t="s">
        <v>262</v>
      </c>
      <c r="I8" s="67" t="n">
        <v>55</v>
      </c>
    </row>
    <row r="9">
      <c r="A9" s="9"/>
      <c r="B9" s="10"/>
      <c r="C9" s="10"/>
      <c r="D9" s="10"/>
      <c r="E9" s="10"/>
      <c r="F9" s="10"/>
      <c r="G9" s="10"/>
      <c r="H9" s="10"/>
      <c r="I9" s="12"/>
    </row>
    <row r="10">
      <c r="A10" s="13" t="s">
        <v>16</v>
      </c>
      <c r="B10" s="10"/>
      <c r="C10" s="14">
        <f>'Stavební rozpočet'!C8</f>
      </c>
      <c r="D10" s="10"/>
      <c r="E10" s="14" t="s">
        <v>18</v>
      </c>
      <c r="F10" s="14">
        <f>'Stavební rozpočet'!I8</f>
      </c>
      <c r="G10" s="10"/>
      <c r="H10" s="10" t="s">
        <v>263</v>
      </c>
      <c r="I10" s="68">
        <f>'Stavební rozpočet'!G8</f>
      </c>
    </row>
    <row r="11">
      <c r="A11" s="58"/>
      <c r="B11" s="59"/>
      <c r="C11" s="59"/>
      <c r="D11" s="59"/>
      <c r="E11" s="59"/>
      <c r="F11" s="59"/>
      <c r="G11" s="59"/>
      <c r="H11" s="59"/>
      <c r="I11" s="69"/>
    </row>
    <row r="13">
      <c r="A13" s="117" t="s">
        <v>304</v>
      </c>
      <c r="B13" s="117"/>
      <c r="C13" s="117"/>
      <c r="D13" s="117"/>
      <c r="E13" s="117"/>
    </row>
    <row r="14">
      <c r="A14" s="118" t="s">
        <v>305</v>
      </c>
      <c r="B14" s="119"/>
      <c r="C14" s="119"/>
      <c r="D14" s="119"/>
      <c r="E14" s="120"/>
      <c r="F14" s="121" t="s">
        <v>306</v>
      </c>
      <c r="G14" s="121" t="s">
        <v>307</v>
      </c>
      <c r="H14" s="121" t="s">
        <v>308</v>
      </c>
      <c r="I14" s="121" t="s">
        <v>306</v>
      </c>
    </row>
    <row r="15">
      <c r="A15" s="122" t="s">
        <v>273</v>
      </c>
      <c r="B15" s="123"/>
      <c r="C15" s="123"/>
      <c r="D15" s="123"/>
      <c r="E15" s="124"/>
      <c r="F15" s="125" t="n">
        <v>0</v>
      </c>
      <c r="G15" s="126" t="s">
        <v>48</v>
      </c>
      <c r="H15" s="126" t="s">
        <v>48</v>
      </c>
      <c r="I15" s="125">
        <f>F15</f>
      </c>
    </row>
    <row r="16">
      <c r="A16" s="122" t="s">
        <v>275</v>
      </c>
      <c r="B16" s="123"/>
      <c r="C16" s="123"/>
      <c r="D16" s="123"/>
      <c r="E16" s="124"/>
      <c r="F16" s="125" t="n">
        <v>0</v>
      </c>
      <c r="G16" s="126" t="s">
        <v>48</v>
      </c>
      <c r="H16" s="126" t="s">
        <v>48</v>
      </c>
      <c r="I16" s="125">
        <f>F16</f>
      </c>
    </row>
    <row r="17">
      <c r="A17" s="127" t="s">
        <v>278</v>
      </c>
      <c r="B17" s="128"/>
      <c r="C17" s="128"/>
      <c r="D17" s="128"/>
      <c r="E17" s="129"/>
      <c r="F17" s="130" t="n">
        <v>0</v>
      </c>
      <c r="G17" s="131" t="s">
        <v>48</v>
      </c>
      <c r="H17" s="131" t="s">
        <v>48</v>
      </c>
      <c r="I17" s="130">
        <f>F17</f>
      </c>
    </row>
    <row r="18">
      <c r="A18" s="132" t="s">
        <v>309</v>
      </c>
      <c r="B18" s="133"/>
      <c r="C18" s="133"/>
      <c r="D18" s="133"/>
      <c r="E18" s="134"/>
      <c r="F18" s="135" t="s">
        <v>48</v>
      </c>
      <c r="G18" s="136" t="s">
        <v>48</v>
      </c>
      <c r="H18" s="136" t="s">
        <v>48</v>
      </c>
      <c r="I18" s="137">
        <f>SUM(I15:I17)</f>
      </c>
    </row>
    <row r="20">
      <c r="A20" s="118" t="s">
        <v>270</v>
      </c>
      <c r="B20" s="119"/>
      <c r="C20" s="119"/>
      <c r="D20" s="119"/>
      <c r="E20" s="120"/>
      <c r="F20" s="121" t="s">
        <v>306</v>
      </c>
      <c r="G20" s="121" t="s">
        <v>307</v>
      </c>
      <c r="H20" s="121" t="s">
        <v>308</v>
      </c>
      <c r="I20" s="121" t="s">
        <v>306</v>
      </c>
    </row>
    <row r="21">
      <c r="A21" s="122" t="s">
        <v>274</v>
      </c>
      <c r="B21" s="123"/>
      <c r="C21" s="123"/>
      <c r="D21" s="123"/>
      <c r="E21" s="124"/>
      <c r="F21" s="125" t="n">
        <v>0</v>
      </c>
      <c r="G21" s="126" t="s">
        <v>48</v>
      </c>
      <c r="H21" s="126" t="s">
        <v>48</v>
      </c>
      <c r="I21" s="125">
        <f>F21</f>
      </c>
    </row>
    <row r="22">
      <c r="A22" s="122" t="s">
        <v>276</v>
      </c>
      <c r="B22" s="123"/>
      <c r="C22" s="123"/>
      <c r="D22" s="123"/>
      <c r="E22" s="124"/>
      <c r="F22" s="125" t="n">
        <v>0</v>
      </c>
      <c r="G22" s="126" t="s">
        <v>48</v>
      </c>
      <c r="H22" s="126" t="s">
        <v>48</v>
      </c>
      <c r="I22" s="125">
        <f>F22</f>
      </c>
    </row>
    <row r="23">
      <c r="A23" s="122" t="s">
        <v>279</v>
      </c>
      <c r="B23" s="123"/>
      <c r="C23" s="123"/>
      <c r="D23" s="123"/>
      <c r="E23" s="124"/>
      <c r="F23" s="125" t="n">
        <v>0</v>
      </c>
      <c r="G23" s="126" t="s">
        <v>48</v>
      </c>
      <c r="H23" s="126" t="s">
        <v>48</v>
      </c>
      <c r="I23" s="125">
        <f>F23</f>
      </c>
    </row>
    <row r="24">
      <c r="A24" s="122" t="s">
        <v>280</v>
      </c>
      <c r="B24" s="123"/>
      <c r="C24" s="123"/>
      <c r="D24" s="123"/>
      <c r="E24" s="124"/>
      <c r="F24" s="125" t="n">
        <v>0</v>
      </c>
      <c r="G24" s="126" t="s">
        <v>48</v>
      </c>
      <c r="H24" s="126" t="s">
        <v>48</v>
      </c>
      <c r="I24" s="125">
        <f>F24</f>
      </c>
    </row>
    <row r="25">
      <c r="A25" s="122" t="s">
        <v>282</v>
      </c>
      <c r="B25" s="123"/>
      <c r="C25" s="123"/>
      <c r="D25" s="123"/>
      <c r="E25" s="124"/>
      <c r="F25" s="125" t="n">
        <v>0</v>
      </c>
      <c r="G25" s="126" t="s">
        <v>48</v>
      </c>
      <c r="H25" s="126" t="s">
        <v>48</v>
      </c>
      <c r="I25" s="125">
        <f>F25</f>
      </c>
    </row>
    <row r="26">
      <c r="A26" s="127" t="s">
        <v>283</v>
      </c>
      <c r="B26" s="128"/>
      <c r="C26" s="128"/>
      <c r="D26" s="128"/>
      <c r="E26" s="129"/>
      <c r="F26" s="130" t="n">
        <v>0</v>
      </c>
      <c r="G26" s="131" t="s">
        <v>48</v>
      </c>
      <c r="H26" s="131" t="s">
        <v>48</v>
      </c>
      <c r="I26" s="130">
        <f>F26</f>
      </c>
    </row>
    <row r="27">
      <c r="A27" s="132" t="s">
        <v>310</v>
      </c>
      <c r="B27" s="133"/>
      <c r="C27" s="133"/>
      <c r="D27" s="133"/>
      <c r="E27" s="134"/>
      <c r="F27" s="135" t="s">
        <v>48</v>
      </c>
      <c r="G27" s="136" t="s">
        <v>48</v>
      </c>
      <c r="H27" s="136" t="s">
        <v>48</v>
      </c>
      <c r="I27" s="137">
        <f>SUM(I21:I26)</f>
      </c>
    </row>
    <row r="29">
      <c r="A29" s="138" t="s">
        <v>311</v>
      </c>
      <c r="B29" s="139"/>
      <c r="C29" s="139"/>
      <c r="D29" s="139"/>
      <c r="E29" s="140"/>
      <c r="F29" s="141">
        <f>I18+I27</f>
      </c>
      <c r="G29" s="142"/>
      <c r="H29" s="142"/>
      <c r="I29" s="143"/>
    </row>
    <row r="33">
      <c r="A33" s="117" t="s">
        <v>312</v>
      </c>
      <c r="B33" s="117"/>
      <c r="C33" s="117"/>
      <c r="D33" s="117"/>
      <c r="E33" s="117"/>
    </row>
    <row r="34">
      <c r="A34" s="118" t="s">
        <v>313</v>
      </c>
      <c r="B34" s="119"/>
      <c r="C34" s="119"/>
      <c r="D34" s="119"/>
      <c r="E34" s="120"/>
      <c r="F34" s="121" t="s">
        <v>306</v>
      </c>
      <c r="G34" s="121" t="s">
        <v>307</v>
      </c>
      <c r="H34" s="121" t="s">
        <v>308</v>
      </c>
      <c r="I34" s="121" t="s">
        <v>306</v>
      </c>
    </row>
    <row r="35">
      <c r="A35" s="127" t="s">
        <v>48</v>
      </c>
      <c r="B35" s="128"/>
      <c r="C35" s="128"/>
      <c r="D35" s="128"/>
      <c r="E35" s="129"/>
      <c r="F35" s="130" t="n">
        <v>0</v>
      </c>
      <c r="G35" s="131" t="s">
        <v>48</v>
      </c>
      <c r="H35" s="131" t="s">
        <v>48</v>
      </c>
      <c r="I35" s="130">
        <f>F35</f>
      </c>
    </row>
    <row r="36">
      <c r="A36" s="132" t="s">
        <v>314</v>
      </c>
      <c r="B36" s="133"/>
      <c r="C36" s="133"/>
      <c r="D36" s="133"/>
      <c r="E36" s="134"/>
      <c r="F36" s="135" t="s">
        <v>48</v>
      </c>
      <c r="G36" s="136" t="s">
        <v>48</v>
      </c>
      <c r="H36" s="136" t="s">
        <v>48</v>
      </c>
      <c r="I36" s="137">
        <f>SUM(I35:I35)</f>
      </c>
    </row>
  </sheetData>
  <mergeCells>
    <mergeCell ref="A1:I1"/>
    <mergeCell ref="A2:B3"/>
    <mergeCell ref="A4:B5"/>
    <mergeCell ref="A6:B7"/>
    <mergeCell ref="A8:B9"/>
    <mergeCell ref="A10:B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I2:I3"/>
    <mergeCell ref="I4:I5"/>
    <mergeCell ref="I6:I7"/>
    <mergeCell ref="I8:I9"/>
    <mergeCell ref="I10:I11"/>
    <mergeCell ref="A13:E13"/>
    <mergeCell ref="A14:E14"/>
    <mergeCell ref="A15:E15"/>
    <mergeCell ref="A16:E16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29:E29"/>
    <mergeCell ref="F29:I29"/>
    <mergeCell ref="A33:E33"/>
    <mergeCell ref="A34:E34"/>
    <mergeCell ref="A35:E35"/>
    <mergeCell ref="A36:E36"/>
  </mergeCells>
  <pageMargins left="0.393999993801117" top="0.591000020503998" right="0.393999993801117" bottom="0.591000020503998" header="0" footer="0"/>
  <pageSetup orientation="landscape" fitToHeight="0" fitToWidth="1" cellComments="none"/>
  <drawing r:id="rId1"/>
</worksheet>
</file>

<file path=docProps/core.xml><?xml version="1.0" encoding="utf-8"?>
<cp:coreProperties xmlns:xsi="http://www.w3.org/2001/XMLSchema-instance" xmlns:dcmitype="http://purl.org/dc/dcmitype/" xmlns:dcterms="http://purl.org/dc/terms/" xmlns:dc="http://purl.org/dc/elements/1.1/" xmlns:cp="http://schemas.openxmlformats.org/package/2006/metadata/core-properties">
  <dc:creator>HP</dc:creator>
  <cp:lastModifiedBy>HP</cp:lastModifiedBy>
  <dcterms:created xsi:type="dcterms:W3CDTF">2021-06-10T20:06:38.031Z</dcterms:created>
  <dcterms:modified xsi:type="dcterms:W3CDTF">2021-06-10T20:06:38.351Z</dcterms:modified>
</cp:coreProperties>
</file>